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45" yWindow="-240" windowWidth="11850" windowHeight="9780"/>
  </bookViews>
  <sheets>
    <sheet name="RH" sheetId="1" r:id="rId1"/>
    <sheet name="MATERIAL ESPORTIVO" sheetId="2" r:id="rId2"/>
    <sheet name="UNIFORMES" sheetId="3" r:id="rId3"/>
    <sheet name="DIVERSOS" sheetId="4" r:id="rId4"/>
    <sheet name="GERAL" sheetId="5" r:id="rId5"/>
  </sheets>
  <definedNames>
    <definedName name="_xlnm.Print_Area" localSheetId="0">RH!$A$1:$J$52</definedName>
  </definedNames>
  <calcPr calcId="125725"/>
</workbook>
</file>

<file path=xl/calcChain.xml><?xml version="1.0" encoding="utf-8"?>
<calcChain xmlns="http://schemas.openxmlformats.org/spreadsheetml/2006/main">
  <c r="F34" i="4"/>
  <c r="F36"/>
  <c r="F35"/>
  <c r="F16"/>
  <c r="F15"/>
  <c r="G29" l="1"/>
  <c r="G28"/>
  <c r="G27"/>
  <c r="E22" i="2" l="1"/>
  <c r="E23"/>
  <c r="E24"/>
  <c r="E25"/>
  <c r="E26"/>
  <c r="E27"/>
  <c r="E28"/>
  <c r="E29"/>
  <c r="E11"/>
  <c r="E12"/>
  <c r="E13"/>
  <c r="E14"/>
  <c r="E15"/>
  <c r="E16"/>
  <c r="G30" i="4" l="1"/>
  <c r="C47" i="1" s="1"/>
  <c r="B21"/>
  <c r="E10"/>
  <c r="E11"/>
  <c r="E12"/>
  <c r="E13"/>
  <c r="D9"/>
  <c r="D10"/>
  <c r="D11"/>
  <c r="D12"/>
  <c r="D13"/>
  <c r="D47" l="1"/>
  <c r="H47" s="1"/>
  <c r="B10" i="5"/>
  <c r="C51" i="1"/>
  <c r="D51" s="1"/>
  <c r="H51" s="1"/>
  <c r="G11"/>
  <c r="J11" s="1"/>
  <c r="G10"/>
  <c r="J10" s="1"/>
  <c r="F37" i="4"/>
  <c r="C48" i="1" s="1"/>
  <c r="D48" l="1"/>
  <c r="H48" s="1"/>
  <c r="B11" i="5"/>
  <c r="C11" s="1"/>
  <c r="G11" s="1"/>
  <c r="B14"/>
  <c r="C14" s="1"/>
  <c r="G14" s="1"/>
  <c r="C10"/>
  <c r="G10" s="1"/>
  <c r="G34" i="3"/>
  <c r="G27"/>
  <c r="G33" l="1"/>
  <c r="G35" s="1"/>
  <c r="G26"/>
  <c r="G28" s="1"/>
  <c r="E50" i="2" l="1"/>
  <c r="E49"/>
  <c r="E48"/>
  <c r="E47"/>
  <c r="E46"/>
  <c r="E45"/>
  <c r="E40"/>
  <c r="E39"/>
  <c r="E38"/>
  <c r="E37"/>
  <c r="E36"/>
  <c r="E35"/>
  <c r="E34"/>
  <c r="E10"/>
  <c r="E51" l="1"/>
  <c r="E17"/>
  <c r="E41"/>
  <c r="F14" i="4" l="1"/>
  <c r="F13"/>
  <c r="F7"/>
  <c r="F12"/>
  <c r="G21" i="3"/>
  <c r="G22" s="1"/>
  <c r="G16"/>
  <c r="G15"/>
  <c r="G10"/>
  <c r="G9"/>
  <c r="G11" l="1"/>
  <c r="G36" s="1"/>
  <c r="C43" i="1" s="1"/>
  <c r="B6" i="5" s="1"/>
  <c r="C6" s="1"/>
  <c r="G6" s="1"/>
  <c r="G17" i="3"/>
  <c r="D43" i="1" l="1"/>
  <c r="H43" s="1"/>
  <c r="D29" l="1"/>
  <c r="H14" l="1"/>
  <c r="F9"/>
  <c r="F12"/>
  <c r="G12" s="1"/>
  <c r="J12" s="1"/>
  <c r="F13"/>
  <c r="G13" s="1"/>
  <c r="J13" s="1"/>
  <c r="F8"/>
  <c r="E9"/>
  <c r="G9" s="1"/>
  <c r="J9" s="1"/>
  <c r="E21" i="2" l="1"/>
  <c r="D8" i="1" l="1"/>
  <c r="G8" s="1"/>
  <c r="J8" s="1"/>
  <c r="G32"/>
  <c r="F21" i="4"/>
  <c r="F22" s="1"/>
  <c r="C45" i="1" s="1"/>
  <c r="F8" i="4"/>
  <c r="D45" i="1" l="1"/>
  <c r="H45" s="1"/>
  <c r="B8" i="5"/>
  <c r="C8" s="1"/>
  <c r="G8" s="1"/>
  <c r="C46" i="1"/>
  <c r="F17" i="4"/>
  <c r="F39" s="1"/>
  <c r="F25" i="1"/>
  <c r="G25" s="1"/>
  <c r="I25" s="1"/>
  <c r="D25"/>
  <c r="C25"/>
  <c r="D46" l="1"/>
  <c r="H46" s="1"/>
  <c r="B9" i="5"/>
  <c r="C9" s="1"/>
  <c r="G9" s="1"/>
  <c r="C44" i="1"/>
  <c r="B7" i="5" s="1"/>
  <c r="C7" s="1"/>
  <c r="G7" s="1"/>
  <c r="E25" i="1"/>
  <c r="D44" l="1"/>
  <c r="H44" s="1"/>
  <c r="E30" i="2"/>
  <c r="E52" s="1"/>
  <c r="G33" i="1"/>
  <c r="F29"/>
  <c r="I29" s="1"/>
  <c r="C42" l="1"/>
  <c r="B5" i="5" s="1"/>
  <c r="C5" s="1"/>
  <c r="G5" s="1"/>
  <c r="D18" i="1"/>
  <c r="D19"/>
  <c r="D20"/>
  <c r="D42" l="1"/>
  <c r="H42" s="1"/>
  <c r="D17"/>
  <c r="D21" s="1"/>
  <c r="J14" l="1"/>
  <c r="C41" l="1"/>
  <c r="I35"/>
  <c r="B4" i="5" l="1"/>
  <c r="G41" i="1"/>
  <c r="G49" s="1"/>
  <c r="G50" s="1"/>
  <c r="G52" s="1"/>
  <c r="D41"/>
  <c r="D50" s="1"/>
  <c r="D52" s="1"/>
  <c r="E41"/>
  <c r="F41"/>
  <c r="F49" s="1"/>
  <c r="F50" s="1"/>
  <c r="F52" s="1"/>
  <c r="C50"/>
  <c r="C52" s="1"/>
  <c r="E49"/>
  <c r="E50" s="1"/>
  <c r="C49"/>
  <c r="D4" i="5" l="1"/>
  <c r="D12" s="1"/>
  <c r="D13" s="1"/>
  <c r="D15" s="1"/>
  <c r="B13"/>
  <c r="B15" s="1"/>
  <c r="E4"/>
  <c r="E12" s="1"/>
  <c r="E13" s="1"/>
  <c r="E15" s="1"/>
  <c r="F4"/>
  <c r="F12" s="1"/>
  <c r="F13" s="1"/>
  <c r="F15" s="1"/>
  <c r="C4"/>
  <c r="B12"/>
  <c r="E52" i="1"/>
  <c r="H50"/>
  <c r="H52" s="1"/>
  <c r="D49"/>
  <c r="H49" s="1"/>
  <c r="H41"/>
  <c r="C12" i="5" l="1"/>
  <c r="G12" s="1"/>
  <c r="G4"/>
  <c r="C13"/>
  <c r="G13" l="1"/>
  <c r="G15" s="1"/>
  <c r="C15"/>
</calcChain>
</file>

<file path=xl/comments1.xml><?xml version="1.0" encoding="utf-8"?>
<comments xmlns="http://schemas.openxmlformats.org/spreadsheetml/2006/main">
  <authors>
    <author>csilva</author>
  </authors>
  <commentList>
    <comment ref="E33" authorId="0">
      <text>
        <r>
          <rPr>
            <b/>
            <sz val="9"/>
            <color indexed="81"/>
            <rFont val="Tahoma"/>
            <family val="2"/>
          </rPr>
          <t>csilva:</t>
        </r>
        <r>
          <rPr>
            <sz val="9"/>
            <color indexed="81"/>
            <rFont val="Tahoma"/>
            <family val="2"/>
          </rPr>
          <t xml:space="preserve">
O valor total corresponderá a multiplicação da QTD pelo valor refernecial e numero de centenas de alunos)</t>
        </r>
      </text>
    </comment>
  </commentList>
</comments>
</file>

<file path=xl/sharedStrings.xml><?xml version="1.0" encoding="utf-8"?>
<sst xmlns="http://schemas.openxmlformats.org/spreadsheetml/2006/main" count="362" uniqueCount="196">
  <si>
    <t>FUNÇÃO</t>
  </si>
  <si>
    <t>CARGA HORÁRIA SEMANAL</t>
  </si>
  <si>
    <t>REMUNERAÇÃO</t>
  </si>
  <si>
    <t>TOTAL / MÊS</t>
  </si>
  <si>
    <t>QTD</t>
  </si>
  <si>
    <t>PERÍODO/MÊS</t>
  </si>
  <si>
    <t>TOTAL</t>
  </si>
  <si>
    <t>Supervisor</t>
  </si>
  <si>
    <t>Professor</t>
  </si>
  <si>
    <t>EXAMES ADMISSIONAIS/ DEMISSIONAIS</t>
  </si>
  <si>
    <t>QTD. DE PESSOAS</t>
  </si>
  <si>
    <t xml:space="preserve"> </t>
  </si>
  <si>
    <t>Exames Demissionais Sup/Coord/Agente</t>
  </si>
  <si>
    <t>Assistente Social</t>
  </si>
  <si>
    <t>ESTAGIÁRIO</t>
  </si>
  <si>
    <t>SEGURO</t>
  </si>
  <si>
    <t>Estagiário N. Superior</t>
  </si>
  <si>
    <t>BENEFICIÁRIOS</t>
  </si>
  <si>
    <t>FAIXA ETÁRIA DE COBERTURA</t>
  </si>
  <si>
    <t>UNIDADE DE MEDIDA</t>
  </si>
  <si>
    <t>QUANTIDADE</t>
  </si>
  <si>
    <t>CUSTO TOTAL</t>
  </si>
  <si>
    <t>Contratos</t>
  </si>
  <si>
    <t>Estagiários</t>
  </si>
  <si>
    <t>UTILIZAR  PAPEL TIMBRADO DA ORGANIZAÇÃO</t>
  </si>
  <si>
    <t>Colocar nome da Instituição</t>
  </si>
  <si>
    <t>Rede ( par )</t>
  </si>
  <si>
    <t>Apito</t>
  </si>
  <si>
    <t>Cones médios</t>
  </si>
  <si>
    <t>Material: Polietileno de baixa densidade, peso: 725 g, dmensao: 50 x 33 cm.</t>
  </si>
  <si>
    <t>Bomba p/ encher bola</t>
  </si>
  <si>
    <t>Protetor Bucal</t>
  </si>
  <si>
    <t xml:space="preserve">Bastão </t>
  </si>
  <si>
    <t>Equipamento utilizado para proteção da canela, em E.V.A., nylon, poliéster e elastano, com fechadura em velcro.</t>
  </si>
  <si>
    <t> BASTAO, para ginastica, em madeira, dimensoes de 1,0 m x 30 mm.</t>
  </si>
  <si>
    <t>Colchonetes</t>
  </si>
  <si>
    <t>COLCHENETE, para ginastica, dimensoes, forrado em curvim, dimensoes 100 x 60 x 3 cm</t>
  </si>
  <si>
    <t>Caneleira 1kg (par)</t>
  </si>
  <si>
    <t>CANELEIRA, com peso de 1,0 Kg, para uso em ginastica localizada, tamanho unico.</t>
  </si>
  <si>
    <t>Caneleira 2kg (par)</t>
  </si>
  <si>
    <t>CANELEIRA, com peso de 2,0 Kg, para uso em ginastica localizada, tamanho unico</t>
  </si>
  <si>
    <t>Caneleira 3 kg (par)</t>
  </si>
  <si>
    <t>CANELEIRA, com peso de 3,0 Kg , para uso em ginastica localizada, tamanho unico</t>
  </si>
  <si>
    <t>Halter 1 kg (par)</t>
  </si>
  <si>
    <t>HALTER, emborrachado, formato cilindrico, peso 1 Kg.</t>
  </si>
  <si>
    <t>Halter 2 kg (par)</t>
  </si>
  <si>
    <t>HALTER, emborrachado, formato cilindrico, peso 02 Kg.</t>
  </si>
  <si>
    <t>Halter 3 kg (par)</t>
  </si>
  <si>
    <t>HALTER, emborrachado, formato cilindrico, peso 3 Kg.</t>
  </si>
  <si>
    <t>MATERIAL ESPORTIVO POR MODALIDADE</t>
  </si>
  <si>
    <t>PRODUTO</t>
  </si>
  <si>
    <t>Discriminação</t>
  </si>
  <si>
    <t>Valor  TOTAL*</t>
  </si>
  <si>
    <t xml:space="preserve">Quantidade de alunos (preencher): </t>
  </si>
  <si>
    <t>Sub Total</t>
  </si>
  <si>
    <t>Valor  referencial R$</t>
  </si>
  <si>
    <t>ITEM</t>
  </si>
  <si>
    <t>Material</t>
  </si>
  <si>
    <t>Tipo</t>
  </si>
  <si>
    <t>Unidade</t>
  </si>
  <si>
    <t>Camiseta  100% poliester na cor branca, com gola azul, tamanho de 17cm e a logomarca da sudesb e do governo nas costas lado a lado, centralizado  no tamanho de 10cm cada marca. As marcas serão impressas em silkscreen</t>
  </si>
  <si>
    <t>UND</t>
  </si>
  <si>
    <t xml:space="preserve">Material                   </t>
  </si>
  <si>
    <t>Auxiliar Administrativo</t>
  </si>
  <si>
    <t>Retenção                 ISS 5%</t>
  </si>
  <si>
    <t>Retenção            INSS 11%</t>
  </si>
  <si>
    <t>REMUNERAÇÃO LÍQUIDA</t>
  </si>
  <si>
    <t>Recolimento INSS 20%</t>
  </si>
  <si>
    <t xml:space="preserve">PREMIAÇÃO </t>
  </si>
  <si>
    <t>MATERIAIS</t>
  </si>
  <si>
    <t>UNIDADE</t>
  </si>
  <si>
    <t>Medalhas em Ferro de 5,0cm de diâmetro</t>
  </si>
  <si>
    <t>EVENTOS</t>
  </si>
  <si>
    <t>Eventos</t>
  </si>
  <si>
    <t>DIVULGAÇÃO</t>
  </si>
  <si>
    <t xml:space="preserve">V.TOTAL </t>
  </si>
  <si>
    <t>V.TOTAL</t>
  </si>
  <si>
    <t>PLANILHA DE CUSTOS - RECURSOS HUMANOS</t>
  </si>
  <si>
    <t>EMPREGADOS</t>
  </si>
  <si>
    <t xml:space="preserve">TOTAL GERAL </t>
  </si>
  <si>
    <t>Valor TOTAL</t>
  </si>
  <si>
    <t>Frequência</t>
  </si>
  <si>
    <t>Valores</t>
  </si>
  <si>
    <t>Concessionárias</t>
  </si>
  <si>
    <t>Água</t>
  </si>
  <si>
    <t>Mensal</t>
  </si>
  <si>
    <t>Luz</t>
  </si>
  <si>
    <t>Telefone</t>
  </si>
  <si>
    <t>MANUTENÇÃO</t>
  </si>
  <si>
    <t>Valores teto para repasse para concessionárias e pequenos reparos</t>
  </si>
  <si>
    <t>FUNÇÕES</t>
  </si>
  <si>
    <t>QTD.</t>
  </si>
  <si>
    <t xml:space="preserve">                                                                                                                                                       </t>
  </si>
  <si>
    <t>ENCARGOS (68,75%)</t>
  </si>
  <si>
    <t>ANEXO XIII</t>
  </si>
  <si>
    <t xml:space="preserve">Camisa em piquê dry micro na cor azul com gola azul marinho em formato v, viés nas mangas na cor azul marinho, fechamento lateral com ponto cadeia, bainha com 2 cm de largura com acabamento interno,levando a logomarca do programa na frente e no lado esquerdo no tamanho de 10cm, a logomarca da sudesb e do governo nas costas lado a lado, centralizado  no tamanho de 10cm cada marca.As marcas serão impressas em silkescren.  </t>
  </si>
  <si>
    <t>Auxiliar de Serviços Gerais</t>
  </si>
  <si>
    <t>PRESTADOR DE SERVIÇO</t>
  </si>
  <si>
    <t>RH</t>
  </si>
  <si>
    <t>CAMISAS</t>
  </si>
  <si>
    <t>Em sarja, alvejado branco, resistente e duravel, com varios reforcos (peitoral, costas, axilas, joelhos) sarja 262 g/m2, acompanhando faixa preta resistente, com impressões na frente e costa do kimono</t>
  </si>
  <si>
    <t>Assessoria contábil</t>
  </si>
  <si>
    <t>simples, termo-ajustável, em silicone incolor, com estojo, garantia mínima de 03 meses contra defeito de fabricação, de acordo com a CBB - Confederação Basileira de Boxe.</t>
  </si>
  <si>
    <t>Proteção para os seios em práticas  de artes marciais. material interno em plástico, revestida em neoprene, formato anatômico</t>
  </si>
  <si>
    <t>Revestida com corvin elástico próprio para luvas, parte interna em PU injetado e anatômico.</t>
  </si>
  <si>
    <t>equipamento utilizado principalmente por praticantes de esportes de contato como artes marciais, com o objetivo de proteger os órgãos genitais, fabricado em poliéster lavável, algodão e elastano, fechamento em velcro e quilha (100% polietileno)</t>
  </si>
  <si>
    <t>Aparador de soco, profissional em couro, sintetico com superficie frontal em formato cilindrico e posterior, em formato de luva.</t>
  </si>
  <si>
    <t>Caixa amplificada com entrada em USB</t>
  </si>
  <si>
    <t>Coordenador</t>
  </si>
  <si>
    <t>ALIMENTAÇÃO** (R$12,00x22 dias)</t>
  </si>
  <si>
    <t>VALE TRANSPORTE* (R$7,20x22 dias -6%da rem.bruta)</t>
  </si>
  <si>
    <t>CARGA HOÁRIA</t>
  </si>
  <si>
    <t>VALOR  R$</t>
  </si>
  <si>
    <t>Exames Admissionais Sup/Coord/Assist. Soc./Aux. Adm. e Serv. Gerais</t>
  </si>
  <si>
    <t>TRANSPORTE*** (R$7,20x22 dias)</t>
  </si>
  <si>
    <t>Caixa amplificada acústica, potência de 150 wats RMS</t>
  </si>
  <si>
    <t xml:space="preserve">V.UNIT. </t>
  </si>
  <si>
    <t xml:space="preserve">QTD </t>
  </si>
  <si>
    <t>Panfletos A5, 1X0 cor, papel AA 300gs</t>
  </si>
  <si>
    <t>Placas em lona, formato 2,0x1,0m, em aro de madeira e fixação no solo por meio de 02 barrotes</t>
  </si>
  <si>
    <t>Cartaz  formato A3, 4x0 cor, papel couchê fosco</t>
  </si>
  <si>
    <t>Banners em lona, 4x0 cor, formato 80x1,5mt, com acabamento em madeira</t>
  </si>
  <si>
    <t>MATERIAL DIVULGAÇÃO</t>
  </si>
  <si>
    <t>MEDALHAS</t>
  </si>
  <si>
    <t>TOTAL GERAL</t>
  </si>
  <si>
    <t>em tecido tactel na cor azul marinho, com elástico regulável na cintura, modelo unisex, bolsos traseiros e nas laterais, com impressão das logomarcas em silk screen.</t>
  </si>
  <si>
    <t>UNIFORMES POR MODALIDADE</t>
  </si>
  <si>
    <t>UNIFORMES</t>
  </si>
  <si>
    <t>MATERIAL ESPORTIVOS</t>
  </si>
  <si>
    <t>Protetor de Tibia (par)</t>
  </si>
  <si>
    <t>Protetor de mão (par)</t>
  </si>
  <si>
    <t>Protetor de Seio (unid)</t>
  </si>
  <si>
    <t>Coquilha (unid)</t>
  </si>
  <si>
    <t>Luva de Foco (par)</t>
  </si>
  <si>
    <t>O valor total corresponderá a multiplicação da QTDxvalor referencialxnumero de alunos)</t>
  </si>
  <si>
    <t xml:space="preserve"> PARA 25 ALUNOS POR TURMA</t>
  </si>
  <si>
    <t>-</t>
  </si>
  <si>
    <t>Exames Admissionais Professor +ECG</t>
  </si>
  <si>
    <t>Exames Demissionais Professor +ECG</t>
  </si>
  <si>
    <t>em tacktel com elástico e cordão na cor azul royal e impressões em silk screen</t>
  </si>
  <si>
    <t>Bola</t>
  </si>
  <si>
    <t>BOLA, de futebol de campo, oficial, em microfibra, reconhecida pela Confederacao Brasileira de Futebol</t>
  </si>
  <si>
    <t>REDE, para  de futebol de campo, oficial, em nylon, fio de 4mm</t>
  </si>
  <si>
    <t>metalico, com cordao trancado em naylon, na cor da preferência.</t>
  </si>
  <si>
    <t>Corda individual</t>
  </si>
  <si>
    <t>Confeccionado em PVC flexível, revestido com linha de polipropileno, com maniplos de plástico.</t>
  </si>
  <si>
    <t>Polietileno de baixa densidade, peso: 725 g, dmensao: 50 x 33 cm.</t>
  </si>
  <si>
    <t xml:space="preserve">Bomba p/ encher bola </t>
  </si>
  <si>
    <t xml:space="preserve">BOMBA, de ar para enchimento de bola, em plástico, </t>
  </si>
  <si>
    <t>Colete</t>
  </si>
  <si>
    <t>para prática de esporte, 100% poliéster, aberto dos dois lados, com elástico encapado e debrum nas laterais, com logomarca padrão da unidade. (definir cor e tamanho)</t>
  </si>
  <si>
    <t>BOLA, de futebol de salao, oficial, em microfibra, peso 410 a 440g, circunferência 61 a 64cm, câmara de butil, mikolo removível, matrizada e lubrificada, reconhecida pela Confedeeração Brasileira de Futebol de Salão.</t>
  </si>
  <si>
    <t>REDE, para futebol de salao, tamanho oficial, em malha 10 x 10 cm, fio 4.0 mm de nylon.</t>
  </si>
  <si>
    <t>metalico, com cordao trancado em naylon, na cor cafe.</t>
  </si>
  <si>
    <t>BOMBA, de ar para enchimento de bola, em plástico.</t>
  </si>
  <si>
    <t xml:space="preserve">Valor Unitário </t>
  </si>
  <si>
    <t>Tatame</t>
  </si>
  <si>
    <t>placas em E.V.A. de encaixe, nas dimensões de 1x1m e espessura de 30mm.</t>
  </si>
  <si>
    <t>TOTAL GERAL PROJETO</t>
  </si>
  <si>
    <t>OUTROS MATERIAIS</t>
  </si>
  <si>
    <t>MATERAIS</t>
  </si>
  <si>
    <t>QUANT.</t>
  </si>
  <si>
    <t>VALOR UNITÁRIO</t>
  </si>
  <si>
    <t>VALOR TOTAL</t>
  </si>
  <si>
    <t>KIT de Primeiros Sococrros</t>
  </si>
  <si>
    <t>Aparelho de pressão arterial de pressão</t>
  </si>
  <si>
    <t>Monitor de frequencia cardiaca de pulso</t>
  </si>
  <si>
    <t>Material de Premiação/Eventos/Divulgação/Manutenção/Ouros materiais</t>
  </si>
  <si>
    <t>1ª parcela</t>
  </si>
  <si>
    <t>2ª parcela</t>
  </si>
  <si>
    <t>3ª parcela</t>
  </si>
  <si>
    <t>4ª parcela</t>
  </si>
  <si>
    <t>PERÍODO/ MÊS</t>
  </si>
  <si>
    <t>Camisas p/ Supervisor/ Professores/  Coordenador/Auxiliares /Estagiários (3 para cada)</t>
  </si>
  <si>
    <t>Calça para professores         (3 para cada)</t>
  </si>
  <si>
    <t>Kimono (1 para cada)</t>
  </si>
  <si>
    <t>Camisa do Aluno  (2 para cada)</t>
  </si>
  <si>
    <t>Camisa do Aluno (2 para cada)</t>
  </si>
  <si>
    <t>Bermuda (2 para cada)</t>
  </si>
  <si>
    <t xml:space="preserve">Camisas dos Alunos (2 para cada) </t>
  </si>
  <si>
    <t>02  educ. física + 01 assist. Social</t>
  </si>
  <si>
    <t xml:space="preserve">CUSTO UNIT. /MÊS </t>
  </si>
  <si>
    <t>TOTAL GERAL RH</t>
  </si>
  <si>
    <t>FAZENDA GRANDE DO RETIRO</t>
  </si>
  <si>
    <t>KARATÊ - 100 alunos</t>
  </si>
  <si>
    <t>GINÁSTICA PARA 3ª IDADE - 100 alunos</t>
  </si>
  <si>
    <t>GINÁSTICA - 100 alunos</t>
  </si>
  <si>
    <t>FUTSAL - 200 alunos</t>
  </si>
  <si>
    <t>FUTEBOL - 200 alunos</t>
  </si>
  <si>
    <t>FUTEBOL (200 alunos)</t>
  </si>
  <si>
    <t>FUTSAL (200 alunos)</t>
  </si>
  <si>
    <t>agente</t>
  </si>
  <si>
    <t>FONTE 128</t>
  </si>
  <si>
    <t>FONTE 246</t>
  </si>
  <si>
    <t>Total p/ 14 meses</t>
  </si>
  <si>
    <t>Carteirinha de identificação dos alunos e plástico (modelo Sudesb) 8,5x5,0cm, papel supremo duo design 300grs, 4x1 cor.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</si>
</sst>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Verdana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" fillId="0" borderId="0" applyFill="0" applyBorder="0" applyAlignment="0" applyProtection="0"/>
  </cellStyleXfs>
  <cellXfs count="236">
    <xf numFmtId="0" fontId="0" fillId="0" borderId="0" xfId="0"/>
    <xf numFmtId="165" fontId="2" fillId="0" borderId="1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5" fontId="20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5" fontId="20" fillId="0" borderId="0" xfId="1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24" fillId="0" borderId="10" xfId="0" applyFont="1" applyFill="1" applyBorder="1" applyAlignment="1">
      <alignment horizontal="center" vertical="top" wrapText="1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0" fontId="0" fillId="0" borderId="0" xfId="0" applyFont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165" fontId="2" fillId="0" borderId="10" xfId="44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justify"/>
    </xf>
    <xf numFmtId="0" fontId="20" fillId="0" borderId="10" xfId="44" applyNumberFormat="1" applyFont="1" applyFill="1" applyBorder="1" applyAlignment="1">
      <alignment horizontal="center" vertical="center"/>
    </xf>
    <xf numFmtId="165" fontId="20" fillId="0" borderId="10" xfId="44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/>
    <xf numFmtId="165" fontId="2" fillId="0" borderId="10" xfId="44" applyFont="1" applyBorder="1" applyAlignment="1">
      <alignment vertical="center"/>
    </xf>
    <xf numFmtId="0" fontId="27" fillId="0" borderId="0" xfId="0" applyFont="1" applyAlignment="1">
      <alignment horizontal="justify" vertical="justify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3" fontId="25" fillId="0" borderId="10" xfId="1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top" wrapText="1"/>
    </xf>
    <xf numFmtId="0" fontId="26" fillId="26" borderId="10" xfId="0" applyFont="1" applyFill="1" applyBorder="1" applyAlignment="1">
      <alignment horizontal="center" vertical="center" wrapText="1"/>
    </xf>
    <xf numFmtId="165" fontId="20" fillId="26" borderId="10" xfId="44" applyFont="1" applyFill="1" applyBorder="1" applyAlignment="1">
      <alignment vertical="center"/>
    </xf>
    <xf numFmtId="0" fontId="20" fillId="26" borderId="10" xfId="0" applyFont="1" applyFill="1" applyBorder="1" applyAlignment="1">
      <alignment horizontal="center" vertical="center"/>
    </xf>
    <xf numFmtId="43" fontId="25" fillId="27" borderId="10" xfId="0" applyNumberFormat="1" applyFont="1" applyFill="1" applyBorder="1" applyAlignment="1">
      <alignment vertical="center"/>
    </xf>
    <xf numFmtId="43" fontId="24" fillId="27" borderId="10" xfId="0" applyNumberFormat="1" applyFont="1" applyFill="1" applyBorder="1" applyAlignment="1">
      <alignment vertical="center"/>
    </xf>
    <xf numFmtId="165" fontId="2" fillId="24" borderId="10" xfId="44" applyFont="1" applyFill="1" applyBorder="1" applyAlignment="1">
      <alignment vertical="center"/>
    </xf>
    <xf numFmtId="0" fontId="20" fillId="25" borderId="10" xfId="0" applyFont="1" applyFill="1" applyBorder="1" applyAlignment="1">
      <alignment horizontal="center" vertical="justify" wrapText="1"/>
    </xf>
    <xf numFmtId="165" fontId="20" fillId="25" borderId="10" xfId="44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justify"/>
    </xf>
    <xf numFmtId="0" fontId="25" fillId="24" borderId="10" xfId="0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 wrapText="1"/>
    </xf>
    <xf numFmtId="43" fontId="25" fillId="0" borderId="10" xfId="0" applyNumberFormat="1" applyFont="1" applyFill="1" applyBorder="1" applyAlignment="1">
      <alignment horizontal="right" vertical="top" wrapText="1"/>
    </xf>
    <xf numFmtId="43" fontId="27" fillId="0" borderId="0" xfId="1" applyFont="1"/>
    <xf numFmtId="43" fontId="27" fillId="0" borderId="0" xfId="0" applyNumberFormat="1" applyFont="1"/>
    <xf numFmtId="43" fontId="20" fillId="26" borderId="10" xfId="44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3" fontId="20" fillId="0" borderId="10" xfId="1" applyFont="1" applyFill="1" applyBorder="1" applyAlignment="1">
      <alignment horizontal="center" vertical="center" wrapText="1"/>
    </xf>
    <xf numFmtId="43" fontId="20" fillId="26" borderId="10" xfId="0" applyNumberFormat="1" applyFont="1" applyFill="1" applyBorder="1" applyAlignment="1">
      <alignment horizontal="center" vertical="center" wrapText="1"/>
    </xf>
    <xf numFmtId="43" fontId="20" fillId="0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top" wrapText="1"/>
    </xf>
    <xf numFmtId="43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top" wrapText="1"/>
    </xf>
    <xf numFmtId="0" fontId="30" fillId="26" borderId="10" xfId="0" applyFont="1" applyFill="1" applyBorder="1" applyAlignment="1">
      <alignment vertical="center" wrapText="1"/>
    </xf>
    <xf numFmtId="3" fontId="31" fillId="26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43" fontId="25" fillId="0" borderId="10" xfId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43" fontId="20" fillId="25" borderId="10" xfId="0" applyNumberFormat="1" applyFont="1" applyFill="1" applyBorder="1" applyAlignment="1"/>
    <xf numFmtId="43" fontId="25" fillId="24" borderId="10" xfId="0" applyNumberFormat="1" applyFont="1" applyFill="1" applyBorder="1" applyAlignment="1">
      <alignment horizontal="right" vertical="center" wrapText="1"/>
    </xf>
    <xf numFmtId="43" fontId="24" fillId="25" borderId="10" xfId="0" applyNumberFormat="1" applyFont="1" applyFill="1" applyBorder="1" applyAlignment="1">
      <alignment horizontal="right" vertical="top" wrapText="1"/>
    </xf>
    <xf numFmtId="43" fontId="24" fillId="26" borderId="10" xfId="0" applyNumberFormat="1" applyFont="1" applyFill="1" applyBorder="1"/>
    <xf numFmtId="43" fontId="24" fillId="25" borderId="10" xfId="0" applyNumberFormat="1" applyFont="1" applyFill="1" applyBorder="1" applyAlignment="1">
      <alignment vertical="center"/>
    </xf>
    <xf numFmtId="43" fontId="24" fillId="28" borderId="10" xfId="0" applyNumberFormat="1" applyFont="1" applyFill="1" applyBorder="1" applyAlignment="1">
      <alignment horizontal="center" vertical="center"/>
    </xf>
    <xf numFmtId="43" fontId="24" fillId="25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2" fillId="0" borderId="0" xfId="2" applyFont="1" applyFill="1"/>
    <xf numFmtId="0" fontId="2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20" fillId="0" borderId="10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65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43" fontId="20" fillId="0" borderId="10" xfId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/>
    </xf>
    <xf numFmtId="165" fontId="20" fillId="0" borderId="10" xfId="1" applyNumberFormat="1" applyFont="1" applyFill="1" applyBorder="1" applyAlignment="1" applyProtection="1">
      <alignment vertical="center"/>
    </xf>
    <xf numFmtId="166" fontId="2" fillId="0" borderId="10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43" fontId="2" fillId="0" borderId="10" xfId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/>
    <xf numFmtId="0" fontId="2" fillId="0" borderId="0" xfId="0" applyFont="1" applyFill="1"/>
    <xf numFmtId="0" fontId="20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0" xfId="0" applyFont="1" applyFill="1" applyAlignment="1">
      <alignment horizontal="justify" vertical="justify"/>
    </xf>
    <xf numFmtId="0" fontId="2" fillId="0" borderId="0" xfId="0" applyFont="1" applyFill="1" applyBorder="1" applyAlignment="1">
      <alignment horizontal="justify" vertical="justify"/>
    </xf>
    <xf numFmtId="0" fontId="20" fillId="0" borderId="10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Border="1"/>
    <xf numFmtId="43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/>
    <xf numFmtId="0" fontId="2" fillId="0" borderId="10" xfId="0" applyFont="1" applyFill="1" applyBorder="1"/>
    <xf numFmtId="0" fontId="0" fillId="26" borderId="10" xfId="0" applyFill="1" applyBorder="1"/>
    <xf numFmtId="0" fontId="20" fillId="0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43" fontId="25" fillId="24" borderId="10" xfId="0" applyNumberFormat="1" applyFont="1" applyFill="1" applyBorder="1"/>
    <xf numFmtId="4" fontId="25" fillId="24" borderId="10" xfId="0" applyNumberFormat="1" applyFont="1" applyFill="1" applyBorder="1"/>
    <xf numFmtId="43" fontId="34" fillId="24" borderId="10" xfId="0" applyNumberFormat="1" applyFont="1" applyFill="1" applyBorder="1"/>
    <xf numFmtId="165" fontId="34" fillId="0" borderId="10" xfId="0" applyNumberFormat="1" applyFont="1" applyFill="1" applyBorder="1" applyAlignment="1"/>
    <xf numFmtId="43" fontId="2" fillId="0" borderId="10" xfId="0" applyNumberFormat="1" applyFont="1" applyFill="1" applyBorder="1"/>
    <xf numFmtId="165" fontId="2" fillId="0" borderId="10" xfId="0" applyNumberFormat="1" applyFont="1" applyFill="1" applyBorder="1"/>
    <xf numFmtId="165" fontId="34" fillId="0" borderId="10" xfId="0" applyNumberFormat="1" applyFont="1" applyFill="1" applyBorder="1"/>
    <xf numFmtId="165" fontId="20" fillId="25" borderId="10" xfId="0" applyNumberFormat="1" applyFont="1" applyFill="1" applyBorder="1" applyAlignment="1"/>
    <xf numFmtId="43" fontId="20" fillId="25" borderId="10" xfId="0" applyNumberFormat="1" applyFont="1" applyFill="1" applyBorder="1"/>
    <xf numFmtId="4" fontId="20" fillId="25" borderId="10" xfId="0" applyNumberFormat="1" applyFont="1" applyFill="1" applyBorder="1"/>
    <xf numFmtId="165" fontId="20" fillId="25" borderId="10" xfId="0" applyNumberFormat="1" applyFont="1" applyFill="1" applyBorder="1"/>
    <xf numFmtId="43" fontId="20" fillId="25" borderId="10" xfId="0" applyNumberFormat="1" applyFont="1" applyFill="1" applyBorder="1" applyAlignment="1">
      <alignment horizontal="center" vertical="center"/>
    </xf>
    <xf numFmtId="43" fontId="24" fillId="25" borderId="10" xfId="0" applyNumberFormat="1" applyFont="1" applyFill="1" applyBorder="1"/>
    <xf numFmtId="165" fontId="24" fillId="25" borderId="10" xfId="0" applyNumberFormat="1" applyFont="1" applyFill="1" applyBorder="1"/>
    <xf numFmtId="4" fontId="24" fillId="25" borderId="10" xfId="0" applyNumberFormat="1" applyFont="1" applyFill="1" applyBorder="1"/>
    <xf numFmtId="43" fontId="20" fillId="25" borderId="10" xfId="0" applyNumberFormat="1" applyFont="1" applyFill="1" applyBorder="1" applyAlignment="1">
      <alignment vertical="center"/>
    </xf>
    <xf numFmtId="0" fontId="34" fillId="24" borderId="10" xfId="0" applyFont="1" applyFill="1" applyBorder="1" applyAlignment="1">
      <alignment horizontal="right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/>
    <xf numFmtId="0" fontId="20" fillId="25" borderId="13" xfId="0" applyFont="1" applyFill="1" applyBorder="1" applyAlignment="1">
      <alignment vertical="center"/>
    </xf>
    <xf numFmtId="0" fontId="20" fillId="25" borderId="15" xfId="0" applyFont="1" applyFill="1" applyBorder="1" applyAlignment="1">
      <alignment vertical="center"/>
    </xf>
    <xf numFmtId="0" fontId="35" fillId="0" borderId="13" xfId="0" applyFont="1" applyFill="1" applyBorder="1" applyAlignment="1"/>
    <xf numFmtId="0" fontId="20" fillId="25" borderId="13" xfId="0" applyFont="1" applyFill="1" applyBorder="1" applyAlignment="1"/>
    <xf numFmtId="0" fontId="24" fillId="24" borderId="13" xfId="0" applyFont="1" applyFill="1" applyBorder="1" applyAlignment="1"/>
    <xf numFmtId="0" fontId="35" fillId="24" borderId="13" xfId="0" applyFont="1" applyFill="1" applyBorder="1" applyAlignment="1"/>
    <xf numFmtId="0" fontId="24" fillId="25" borderId="13" xfId="0" applyFont="1" applyFill="1" applyBorder="1" applyAlignment="1"/>
    <xf numFmtId="0" fontId="20" fillId="0" borderId="13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/>
    </xf>
    <xf numFmtId="0" fontId="20" fillId="25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/>
    </xf>
    <xf numFmtId="0" fontId="24" fillId="25" borderId="13" xfId="0" applyFont="1" applyFill="1" applyBorder="1" applyAlignment="1">
      <alignment horizontal="left"/>
    </xf>
    <xf numFmtId="0" fontId="24" fillId="25" borderId="15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24" fillId="24" borderId="10" xfId="0" applyFont="1" applyFill="1" applyBorder="1" applyAlignment="1">
      <alignment horizontal="left"/>
    </xf>
    <xf numFmtId="0" fontId="20" fillId="25" borderId="1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28" borderId="13" xfId="0" applyFont="1" applyFill="1" applyBorder="1" applyAlignment="1">
      <alignment horizontal="center"/>
    </xf>
    <xf numFmtId="0" fontId="24" fillId="28" borderId="14" xfId="0" applyFont="1" applyFill="1" applyBorder="1" applyAlignment="1">
      <alignment horizontal="center"/>
    </xf>
    <xf numFmtId="0" fontId="24" fillId="28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 vertical="top" wrapText="1"/>
    </xf>
    <xf numFmtId="0" fontId="24" fillId="28" borderId="14" xfId="0" applyFont="1" applyFill="1" applyBorder="1" applyAlignment="1">
      <alignment horizontal="center" vertical="top" wrapText="1"/>
    </xf>
    <xf numFmtId="0" fontId="24" fillId="28" borderId="15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5" fillId="27" borderId="13" xfId="0" applyFont="1" applyFill="1" applyBorder="1" applyAlignment="1">
      <alignment horizontal="center"/>
    </xf>
    <xf numFmtId="0" fontId="25" fillId="27" borderId="14" xfId="0" applyFont="1" applyFill="1" applyBorder="1" applyAlignment="1">
      <alignment horizontal="center"/>
    </xf>
    <xf numFmtId="0" fontId="25" fillId="27" borderId="15" xfId="0" applyFont="1" applyFill="1" applyBorder="1" applyAlignment="1">
      <alignment horizontal="center"/>
    </xf>
    <xf numFmtId="0" fontId="21" fillId="28" borderId="13" xfId="0" applyFont="1" applyFill="1" applyBorder="1" applyAlignment="1">
      <alignment horizontal="center"/>
    </xf>
    <xf numFmtId="0" fontId="21" fillId="28" borderId="14" xfId="0" applyFont="1" applyFill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 vertical="top" wrapText="1"/>
    </xf>
    <xf numFmtId="0" fontId="24" fillId="26" borderId="14" xfId="0" applyFont="1" applyFill="1" applyBorder="1" applyAlignment="1">
      <alignment horizontal="center" vertical="top" wrapText="1"/>
    </xf>
    <xf numFmtId="0" fontId="24" fillId="26" borderId="15" xfId="0" applyFont="1" applyFill="1" applyBorder="1" applyAlignment="1">
      <alignment horizontal="center" vertical="top" wrapText="1"/>
    </xf>
    <xf numFmtId="0" fontId="24" fillId="26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0" fillId="0" borderId="10" xfId="0" applyBorder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21" fillId="26" borderId="15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4" fillId="25" borderId="14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43" fontId="25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 horizontal="center" vertical="center"/>
    </xf>
    <xf numFmtId="43" fontId="20" fillId="24" borderId="0" xfId="0" applyNumberFormat="1" applyFont="1" applyFill="1" applyBorder="1" applyAlignment="1">
      <alignment vertical="center"/>
    </xf>
  </cellXfs>
  <cellStyles count="4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2"/>
    <cellStyle name="Nota 2" xfId="34"/>
    <cellStyle name="Saída 2" xfId="35"/>
    <cellStyle name="Separador de milhares" xfId="1" builtinId="3"/>
    <cellStyle name="Separador de milhares 2" xfId="44"/>
    <cellStyle name="Texto de Aviso 2" xfId="36"/>
    <cellStyle name="Texto Explicativo 2" xfId="37"/>
    <cellStyle name="Título 1 1" xfId="39"/>
    <cellStyle name="Título 1 2" xfId="38"/>
    <cellStyle name="Título 2 2" xfId="40"/>
    <cellStyle name="Título 3 2" xfId="41"/>
    <cellStyle name="Título 4 2" xfId="42"/>
    <cellStyle name="Total 2" xfId="4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topLeftCell="A8" zoomScaleNormal="100" workbookViewId="0">
      <selection activeCell="D36" sqref="D36"/>
    </sheetView>
  </sheetViews>
  <sheetFormatPr defaultRowHeight="12.75"/>
  <cols>
    <col min="1" max="1" width="23.85546875" style="120" customWidth="1"/>
    <col min="2" max="2" width="15.140625" style="120" customWidth="1"/>
    <col min="3" max="3" width="16.7109375" style="120" customWidth="1"/>
    <col min="4" max="4" width="16.42578125" style="120" customWidth="1"/>
    <col min="5" max="5" width="16.140625" style="120" customWidth="1"/>
    <col min="6" max="6" width="14.42578125" style="120" customWidth="1"/>
    <col min="7" max="7" width="15.42578125" style="120" customWidth="1"/>
    <col min="8" max="8" width="16.7109375" style="120" customWidth="1"/>
    <col min="9" max="9" width="15.42578125" style="120" customWidth="1"/>
    <col min="10" max="10" width="16.7109375" style="120" customWidth="1"/>
    <col min="11" max="12" width="11.28515625" style="120" customWidth="1"/>
    <col min="13" max="16384" width="9.140625" style="120"/>
  </cols>
  <sheetData>
    <row r="1" spans="1:13">
      <c r="A1" s="170" t="s">
        <v>94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3">
      <c r="A2" s="170" t="s">
        <v>77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3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3">
      <c r="A4" s="171" t="s">
        <v>25</v>
      </c>
      <c r="B4" s="171"/>
      <c r="C4" s="171"/>
      <c r="D4" s="171"/>
      <c r="E4" s="171"/>
      <c r="F4" s="171"/>
      <c r="G4" s="171"/>
      <c r="H4" s="171"/>
      <c r="I4" s="171"/>
      <c r="J4" s="171"/>
      <c r="K4" s="87"/>
      <c r="L4" s="87"/>
    </row>
    <row r="5" spans="1:13">
      <c r="A5" s="171" t="s">
        <v>183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3" ht="12.75" customHeight="1">
      <c r="A6" s="174" t="s">
        <v>78</v>
      </c>
      <c r="B6" s="175"/>
      <c r="C6" s="175"/>
      <c r="D6" s="175"/>
      <c r="E6" s="175"/>
      <c r="F6" s="175"/>
      <c r="G6" s="175"/>
      <c r="H6" s="175"/>
      <c r="I6" s="175"/>
      <c r="J6" s="176"/>
      <c r="K6" s="4"/>
      <c r="L6" s="4"/>
      <c r="M6" s="111"/>
    </row>
    <row r="7" spans="1:13" ht="51">
      <c r="A7" s="30" t="s">
        <v>0</v>
      </c>
      <c r="B7" s="30" t="s">
        <v>111</v>
      </c>
      <c r="C7" s="30" t="s">
        <v>2</v>
      </c>
      <c r="D7" s="30" t="s">
        <v>93</v>
      </c>
      <c r="E7" s="30" t="s">
        <v>110</v>
      </c>
      <c r="F7" s="30" t="s">
        <v>109</v>
      </c>
      <c r="G7" s="30" t="s">
        <v>3</v>
      </c>
      <c r="H7" s="30" t="s">
        <v>4</v>
      </c>
      <c r="I7" s="30" t="s">
        <v>172</v>
      </c>
      <c r="J7" s="30" t="s">
        <v>6</v>
      </c>
      <c r="K7" s="4"/>
      <c r="L7" s="88"/>
      <c r="M7" s="111" t="s">
        <v>11</v>
      </c>
    </row>
    <row r="8" spans="1:13">
      <c r="A8" s="89" t="s">
        <v>108</v>
      </c>
      <c r="B8" s="90">
        <v>40</v>
      </c>
      <c r="C8" s="1">
        <v>2660</v>
      </c>
      <c r="D8" s="91">
        <f>C8*68.75%</f>
        <v>1828.75</v>
      </c>
      <c r="E8" s="122">
        <v>0</v>
      </c>
      <c r="F8" s="1">
        <f>12*22</f>
        <v>264</v>
      </c>
      <c r="G8" s="1">
        <f t="shared" ref="G8:G13" si="0">C8+D8+E8+F8</f>
        <v>4752.75</v>
      </c>
      <c r="H8" s="92">
        <v>1</v>
      </c>
      <c r="I8" s="92">
        <v>14</v>
      </c>
      <c r="J8" s="93">
        <f>G8*H8*I8</f>
        <v>66538.5</v>
      </c>
      <c r="K8" s="33"/>
      <c r="L8" s="4"/>
      <c r="M8" s="111"/>
    </row>
    <row r="9" spans="1:13">
      <c r="A9" s="89" t="s">
        <v>7</v>
      </c>
      <c r="B9" s="94">
        <v>40</v>
      </c>
      <c r="C9" s="1">
        <v>2562.35</v>
      </c>
      <c r="D9" s="91">
        <f t="shared" ref="D9:D13" si="1">C9*68.75%</f>
        <v>1761.6156249999999</v>
      </c>
      <c r="E9" s="122">
        <f t="shared" ref="E9:E13" si="2">((7.2*22)-C9*6%)</f>
        <v>4.6590000000000202</v>
      </c>
      <c r="F9" s="1">
        <f t="shared" ref="F9:F13" si="3">12*22</f>
        <v>264</v>
      </c>
      <c r="G9" s="1">
        <f t="shared" si="0"/>
        <v>4592.6246249999995</v>
      </c>
      <c r="H9" s="94">
        <v>1</v>
      </c>
      <c r="I9" s="92">
        <v>14</v>
      </c>
      <c r="J9" s="93">
        <f t="shared" ref="J9:J13" si="4">G9*H9*I9</f>
        <v>64296.744749999991</v>
      </c>
      <c r="K9" s="33"/>
      <c r="L9" s="4"/>
      <c r="M9" s="21"/>
    </row>
    <row r="10" spans="1:13">
      <c r="A10" s="89" t="s">
        <v>13</v>
      </c>
      <c r="B10" s="94">
        <v>30</v>
      </c>
      <c r="C10" s="1">
        <v>2463</v>
      </c>
      <c r="D10" s="91">
        <f t="shared" si="1"/>
        <v>1693.3125</v>
      </c>
      <c r="E10" s="122">
        <f t="shared" si="2"/>
        <v>10.620000000000005</v>
      </c>
      <c r="F10" s="1">
        <v>0</v>
      </c>
      <c r="G10" s="1">
        <f t="shared" si="0"/>
        <v>4166.9324999999999</v>
      </c>
      <c r="H10" s="94">
        <v>1</v>
      </c>
      <c r="I10" s="92">
        <v>14</v>
      </c>
      <c r="J10" s="93">
        <f t="shared" si="4"/>
        <v>58337.055</v>
      </c>
      <c r="K10" s="33"/>
      <c r="L10" s="4"/>
      <c r="M10" s="21"/>
    </row>
    <row r="11" spans="1:13">
      <c r="A11" s="95" t="s">
        <v>8</v>
      </c>
      <c r="B11" s="94">
        <v>20</v>
      </c>
      <c r="C11" s="1">
        <v>1400</v>
      </c>
      <c r="D11" s="91">
        <f t="shared" si="1"/>
        <v>962.5</v>
      </c>
      <c r="E11" s="122">
        <f t="shared" si="2"/>
        <v>74.400000000000006</v>
      </c>
      <c r="F11" s="1">
        <v>0</v>
      </c>
      <c r="G11" s="1">
        <f t="shared" si="0"/>
        <v>2436.9</v>
      </c>
      <c r="H11" s="134">
        <v>2</v>
      </c>
      <c r="I11" s="92">
        <v>14</v>
      </c>
      <c r="J11" s="93">
        <f t="shared" si="4"/>
        <v>68233.2</v>
      </c>
      <c r="K11" s="4"/>
      <c r="L11" s="4"/>
      <c r="M11" s="111"/>
    </row>
    <row r="12" spans="1:13">
      <c r="A12" s="95" t="s">
        <v>63</v>
      </c>
      <c r="B12" s="94">
        <v>40</v>
      </c>
      <c r="C12" s="1">
        <v>1050</v>
      </c>
      <c r="D12" s="91">
        <f t="shared" si="1"/>
        <v>721.875</v>
      </c>
      <c r="E12" s="122">
        <f t="shared" si="2"/>
        <v>95.4</v>
      </c>
      <c r="F12" s="1">
        <f t="shared" si="3"/>
        <v>264</v>
      </c>
      <c r="G12" s="1">
        <f t="shared" si="0"/>
        <v>2131.2750000000001</v>
      </c>
      <c r="H12" s="94">
        <v>1</v>
      </c>
      <c r="I12" s="92">
        <v>14</v>
      </c>
      <c r="J12" s="93">
        <f t="shared" si="4"/>
        <v>29837.850000000002</v>
      </c>
      <c r="K12" s="4"/>
      <c r="L12" s="4"/>
      <c r="M12" s="111"/>
    </row>
    <row r="13" spans="1:13">
      <c r="A13" s="95" t="s">
        <v>96</v>
      </c>
      <c r="B13" s="94">
        <v>40</v>
      </c>
      <c r="C13" s="1">
        <v>1000</v>
      </c>
      <c r="D13" s="91">
        <f t="shared" si="1"/>
        <v>687.5</v>
      </c>
      <c r="E13" s="122">
        <f t="shared" si="2"/>
        <v>98.4</v>
      </c>
      <c r="F13" s="1">
        <f t="shared" si="3"/>
        <v>264</v>
      </c>
      <c r="G13" s="1">
        <f t="shared" si="0"/>
        <v>2049.9</v>
      </c>
      <c r="H13" s="94">
        <v>2</v>
      </c>
      <c r="I13" s="92">
        <v>14</v>
      </c>
      <c r="J13" s="93">
        <f t="shared" si="4"/>
        <v>57397.200000000004</v>
      </c>
      <c r="K13" s="4" t="s">
        <v>191</v>
      </c>
      <c r="L13" s="4"/>
      <c r="M13" s="111"/>
    </row>
    <row r="14" spans="1:13">
      <c r="A14" s="96" t="s">
        <v>6</v>
      </c>
      <c r="B14" s="94"/>
      <c r="C14" s="1"/>
      <c r="D14" s="1"/>
      <c r="E14" s="122"/>
      <c r="F14" s="95"/>
      <c r="G14" s="95"/>
      <c r="H14" s="94">
        <f>SUM(H8:H13)</f>
        <v>8</v>
      </c>
      <c r="I14" s="95"/>
      <c r="J14" s="97">
        <f>ROUND(SUM(J8:J12),2)</f>
        <v>287243.34999999998</v>
      </c>
      <c r="K14" s="4"/>
      <c r="L14" s="4"/>
      <c r="M14" s="111"/>
    </row>
    <row r="15" spans="1:13" ht="12.75" customHeight="1">
      <c r="A15" s="174" t="s">
        <v>9</v>
      </c>
      <c r="B15" s="175"/>
      <c r="C15" s="175"/>
      <c r="D15" s="176"/>
      <c r="E15" s="123"/>
      <c r="F15" s="123" t="s">
        <v>92</v>
      </c>
      <c r="G15" s="123"/>
      <c r="H15" s="123"/>
      <c r="I15" s="123"/>
      <c r="J15" s="123"/>
      <c r="K15" s="4"/>
      <c r="L15" s="4"/>
      <c r="M15" s="111"/>
    </row>
    <row r="16" spans="1:13" ht="19.5" customHeight="1">
      <c r="A16" s="86" t="s">
        <v>90</v>
      </c>
      <c r="B16" s="86" t="s">
        <v>91</v>
      </c>
      <c r="C16" s="86" t="s">
        <v>112</v>
      </c>
      <c r="D16" s="86" t="s">
        <v>6</v>
      </c>
      <c r="E16" s="4"/>
      <c r="F16" s="4"/>
      <c r="G16" s="34"/>
      <c r="H16" s="3"/>
      <c r="I16" s="4"/>
      <c r="J16" s="4"/>
      <c r="K16" s="4"/>
      <c r="L16" s="4"/>
      <c r="M16" s="111"/>
    </row>
    <row r="17" spans="1:14" ht="51">
      <c r="A17" s="98" t="s">
        <v>113</v>
      </c>
      <c r="B17" s="94">
        <v>6</v>
      </c>
      <c r="C17" s="99">
        <v>35</v>
      </c>
      <c r="D17" s="1">
        <f>B17*C17</f>
        <v>210</v>
      </c>
      <c r="E17" s="4"/>
      <c r="F17" s="5"/>
      <c r="G17" s="4"/>
      <c r="H17" s="4"/>
      <c r="I17" s="4"/>
      <c r="J17" s="4"/>
      <c r="K17" s="4"/>
      <c r="L17" s="4"/>
      <c r="M17" s="111"/>
    </row>
    <row r="18" spans="1:14" ht="25.5">
      <c r="A18" s="98" t="s">
        <v>12</v>
      </c>
      <c r="B18" s="94">
        <v>6</v>
      </c>
      <c r="C18" s="99">
        <v>35</v>
      </c>
      <c r="D18" s="1">
        <f>B18*C18</f>
        <v>210</v>
      </c>
      <c r="E18" s="4"/>
      <c r="F18" s="4"/>
      <c r="G18" s="4"/>
      <c r="H18" s="4"/>
      <c r="I18" s="4"/>
      <c r="J18" s="4"/>
      <c r="K18" s="4"/>
      <c r="L18" s="4"/>
      <c r="M18" s="111"/>
    </row>
    <row r="19" spans="1:14" ht="25.5">
      <c r="A19" s="98" t="s">
        <v>137</v>
      </c>
      <c r="B19" s="94">
        <v>2</v>
      </c>
      <c r="C19" s="99">
        <v>60</v>
      </c>
      <c r="D19" s="1">
        <f>B19*C19</f>
        <v>120</v>
      </c>
      <c r="E19" s="4"/>
      <c r="F19" s="4"/>
      <c r="G19" s="4"/>
      <c r="H19" s="4"/>
      <c r="I19" s="4"/>
      <c r="J19" s="4"/>
      <c r="K19" s="4"/>
      <c r="L19" s="4"/>
      <c r="M19" s="111"/>
    </row>
    <row r="20" spans="1:14" ht="25.5">
      <c r="A20" s="98" t="s">
        <v>138</v>
      </c>
      <c r="B20" s="94">
        <v>2</v>
      </c>
      <c r="C20" s="99">
        <v>60</v>
      </c>
      <c r="D20" s="1">
        <f>B20*C20</f>
        <v>120</v>
      </c>
      <c r="E20" s="4"/>
      <c r="F20" s="4"/>
      <c r="G20" s="4"/>
      <c r="H20" s="4"/>
      <c r="I20" s="4"/>
      <c r="J20" s="4"/>
      <c r="K20" s="4"/>
      <c r="L20" s="4"/>
      <c r="M20" s="111"/>
    </row>
    <row r="21" spans="1:14">
      <c r="A21" s="96" t="s">
        <v>6</v>
      </c>
      <c r="B21" s="100">
        <f>SUM(B17:B20)</f>
        <v>16</v>
      </c>
      <c r="C21" s="94"/>
      <c r="D21" s="101">
        <f>SUM(D17:D20)</f>
        <v>660</v>
      </c>
      <c r="E21" s="4"/>
      <c r="F21" s="4"/>
      <c r="G21" s="4"/>
      <c r="H21" s="4"/>
      <c r="I21" s="4"/>
      <c r="J21" s="4"/>
      <c r="K21" s="4"/>
      <c r="L21" s="4"/>
      <c r="M21" s="111"/>
    </row>
    <row r="22" spans="1:14" ht="12.75" customHeight="1">
      <c r="A22" s="31"/>
      <c r="B22" s="3"/>
      <c r="C22" s="2"/>
      <c r="D22" s="2"/>
      <c r="E22" s="2"/>
      <c r="F22" s="4"/>
      <c r="G22" s="4"/>
      <c r="H22" s="3"/>
      <c r="I22" s="4"/>
      <c r="J22" s="10"/>
      <c r="K22" s="4"/>
      <c r="L22" s="4"/>
      <c r="M22" s="111"/>
    </row>
    <row r="23" spans="1:14" ht="12.75" customHeight="1">
      <c r="A23" s="31" t="s">
        <v>97</v>
      </c>
      <c r="B23" s="3"/>
      <c r="C23" s="2"/>
      <c r="D23" s="2"/>
      <c r="E23" s="2"/>
      <c r="F23" s="4"/>
      <c r="G23" s="4"/>
      <c r="H23" s="3"/>
      <c r="I23" s="4"/>
      <c r="J23" s="10"/>
      <c r="K23" s="4"/>
      <c r="L23" s="4"/>
      <c r="M23" s="111"/>
    </row>
    <row r="24" spans="1:14" ht="25.5">
      <c r="A24" s="30" t="s">
        <v>0</v>
      </c>
      <c r="B24" s="30" t="s">
        <v>2</v>
      </c>
      <c r="C24" s="30" t="s">
        <v>64</v>
      </c>
      <c r="D24" s="30" t="s">
        <v>65</v>
      </c>
      <c r="E24" s="30" t="s">
        <v>66</v>
      </c>
      <c r="F24" s="30" t="s">
        <v>67</v>
      </c>
      <c r="G24" s="30" t="s">
        <v>3</v>
      </c>
      <c r="H24" s="30" t="s">
        <v>172</v>
      </c>
      <c r="I24" s="30" t="s">
        <v>6</v>
      </c>
      <c r="J24" s="10"/>
      <c r="K24" s="4"/>
      <c r="L24" s="111"/>
    </row>
    <row r="25" spans="1:14">
      <c r="A25" s="98" t="s">
        <v>101</v>
      </c>
      <c r="B25" s="102">
        <v>900</v>
      </c>
      <c r="C25" s="103">
        <f>B25*5%</f>
        <v>45</v>
      </c>
      <c r="D25" s="103">
        <f>B25*11%</f>
        <v>99</v>
      </c>
      <c r="E25" s="103">
        <f>B25-C25-D25</f>
        <v>756</v>
      </c>
      <c r="F25" s="103">
        <f>B25*20%</f>
        <v>180</v>
      </c>
      <c r="G25" s="103">
        <f>B25+F25</f>
        <v>1080</v>
      </c>
      <c r="H25" s="100">
        <v>14</v>
      </c>
      <c r="I25" s="97">
        <f>H25*G25</f>
        <v>15120</v>
      </c>
      <c r="J25" s="10"/>
      <c r="K25" s="4"/>
      <c r="L25" s="111"/>
    </row>
    <row r="26" spans="1:14">
      <c r="A26" s="31" t="s">
        <v>14</v>
      </c>
      <c r="B26" s="3"/>
      <c r="C26" s="2"/>
      <c r="D26" s="2"/>
      <c r="E26" s="2"/>
      <c r="F26" s="4"/>
      <c r="G26" s="4"/>
      <c r="H26" s="3"/>
      <c r="I26" s="4"/>
      <c r="J26" s="10"/>
      <c r="K26" s="10"/>
      <c r="L26" s="4"/>
      <c r="M26" s="111"/>
    </row>
    <row r="27" spans="1:14" s="124" customFormat="1" hidden="1">
      <c r="A27" s="177" t="s">
        <v>14</v>
      </c>
      <c r="B27" s="178"/>
      <c r="C27" s="178"/>
      <c r="D27" s="178"/>
      <c r="E27" s="178"/>
      <c r="F27" s="178"/>
      <c r="G27" s="178"/>
      <c r="H27" s="178"/>
      <c r="I27" s="179"/>
      <c r="J27" s="31"/>
      <c r="L27" s="125"/>
    </row>
    <row r="28" spans="1:14" ht="37.5" hidden="1" customHeight="1">
      <c r="A28" s="86" t="s">
        <v>0</v>
      </c>
      <c r="B28" s="30" t="s">
        <v>1</v>
      </c>
      <c r="C28" s="86" t="s">
        <v>2</v>
      </c>
      <c r="D28" s="126" t="s">
        <v>114</v>
      </c>
      <c r="E28" s="86" t="s">
        <v>15</v>
      </c>
      <c r="F28" s="86" t="s">
        <v>3</v>
      </c>
      <c r="G28" s="96" t="s">
        <v>5</v>
      </c>
      <c r="H28" s="30" t="s">
        <v>10</v>
      </c>
      <c r="I28" s="86" t="s">
        <v>6</v>
      </c>
      <c r="J28" s="127" t="s">
        <v>180</v>
      </c>
      <c r="K28" s="4"/>
      <c r="L28" s="111"/>
    </row>
    <row r="29" spans="1:14" hidden="1">
      <c r="A29" s="1" t="s">
        <v>16</v>
      </c>
      <c r="B29" s="104">
        <v>20</v>
      </c>
      <c r="C29" s="1">
        <v>455</v>
      </c>
      <c r="D29" s="1">
        <f>7.2*22</f>
        <v>158.4</v>
      </c>
      <c r="E29" s="99">
        <v>0</v>
      </c>
      <c r="F29" s="1">
        <f>C29+D29+E29</f>
        <v>613.4</v>
      </c>
      <c r="G29" s="100">
        <v>14</v>
      </c>
      <c r="H29" s="105">
        <v>3</v>
      </c>
      <c r="I29" s="106">
        <f>F29*G29*H29</f>
        <v>25762.800000000003</v>
      </c>
      <c r="J29" s="10"/>
      <c r="K29" s="7"/>
      <c r="L29" s="4"/>
      <c r="M29" s="111"/>
    </row>
    <row r="30" spans="1:14" hidden="1">
      <c r="A30" s="177" t="s">
        <v>15</v>
      </c>
      <c r="B30" s="178"/>
      <c r="C30" s="178"/>
      <c r="D30" s="178"/>
      <c r="E30" s="178"/>
      <c r="F30" s="178"/>
      <c r="G30" s="179"/>
      <c r="H30" s="7"/>
      <c r="I30" s="21"/>
      <c r="J30" s="32"/>
      <c r="K30" s="10"/>
      <c r="L30" s="4"/>
      <c r="M30" s="111"/>
      <c r="N30" s="4"/>
    </row>
    <row r="31" spans="1:14" ht="27.75" hidden="1" customHeight="1">
      <c r="A31" s="30" t="s">
        <v>17</v>
      </c>
      <c r="B31" s="30" t="s">
        <v>18</v>
      </c>
      <c r="C31" s="30" t="s">
        <v>19</v>
      </c>
      <c r="D31" s="30" t="s">
        <v>20</v>
      </c>
      <c r="E31" s="30" t="s">
        <v>5</v>
      </c>
      <c r="F31" s="30" t="s">
        <v>181</v>
      </c>
      <c r="G31" s="30" t="s">
        <v>21</v>
      </c>
      <c r="H31" s="7"/>
      <c r="I31" s="21"/>
      <c r="J31" s="7"/>
      <c r="K31" s="10"/>
      <c r="L31" s="4"/>
      <c r="M31" s="111"/>
    </row>
    <row r="32" spans="1:14">
      <c r="A32" s="1" t="s">
        <v>23</v>
      </c>
      <c r="B32" s="107" t="s">
        <v>136</v>
      </c>
      <c r="C32" s="99" t="s">
        <v>22</v>
      </c>
      <c r="D32" s="108">
        <v>3</v>
      </c>
      <c r="E32" s="108">
        <v>14</v>
      </c>
      <c r="F32" s="1">
        <v>4</v>
      </c>
      <c r="G32" s="109">
        <f>E32*F32*D32</f>
        <v>168</v>
      </c>
      <c r="H32" s="7"/>
      <c r="I32" s="21"/>
      <c r="J32" s="32"/>
      <c r="K32" s="10"/>
      <c r="L32" s="4"/>
      <c r="M32" s="111"/>
    </row>
    <row r="33" spans="1:13">
      <c r="A33" s="180" t="s">
        <v>6</v>
      </c>
      <c r="B33" s="180"/>
      <c r="C33" s="180"/>
      <c r="D33" s="24"/>
      <c r="E33" s="25"/>
      <c r="F33" s="25"/>
      <c r="G33" s="25">
        <f>SUM(G32:G32)</f>
        <v>168</v>
      </c>
      <c r="H33" s="7"/>
      <c r="I33" s="21"/>
      <c r="J33" s="7"/>
      <c r="K33" s="10"/>
      <c r="L33" s="4"/>
      <c r="M33" s="111"/>
    </row>
    <row r="34" spans="1:13">
      <c r="A34" s="110"/>
      <c r="B34" s="111"/>
      <c r="C34" s="2"/>
      <c r="D34" s="6"/>
      <c r="E34" s="7"/>
      <c r="F34" s="7"/>
      <c r="G34" s="7"/>
      <c r="H34" s="7"/>
      <c r="I34" s="21"/>
      <c r="J34" s="32"/>
      <c r="K34" s="10"/>
      <c r="L34" s="4"/>
      <c r="M34" s="111"/>
    </row>
    <row r="35" spans="1:13">
      <c r="A35" s="31"/>
      <c r="B35" s="4"/>
      <c r="C35" s="112"/>
      <c r="D35" s="8"/>
      <c r="E35" s="8"/>
      <c r="F35" s="9"/>
      <c r="G35" s="166" t="s">
        <v>182</v>
      </c>
      <c r="H35" s="166"/>
      <c r="I35" s="151">
        <f>SUM(J14+D21+I25+I29+G33)</f>
        <v>328954.14999999997</v>
      </c>
      <c r="J35" s="33"/>
      <c r="K35" s="4"/>
      <c r="L35" s="4"/>
      <c r="M35" s="4"/>
    </row>
    <row r="36" spans="1:13">
      <c r="A36" s="31"/>
      <c r="B36" s="4"/>
      <c r="C36" s="112"/>
      <c r="D36" s="8"/>
      <c r="E36" s="8"/>
      <c r="F36" s="9"/>
      <c r="G36" s="234"/>
      <c r="H36" s="234"/>
      <c r="I36" s="235"/>
      <c r="J36" s="33"/>
      <c r="K36" s="4"/>
      <c r="L36" s="4"/>
      <c r="M36" s="4"/>
    </row>
    <row r="37" spans="1:13">
      <c r="A37" s="31"/>
      <c r="B37" s="4"/>
      <c r="C37" s="112"/>
      <c r="D37" s="8"/>
      <c r="E37" s="8"/>
      <c r="F37" s="9"/>
      <c r="G37" s="234"/>
      <c r="H37" s="234"/>
      <c r="I37" s="235"/>
      <c r="J37" s="33"/>
      <c r="K37" s="4"/>
      <c r="L37" s="4"/>
      <c r="M37" s="4"/>
    </row>
    <row r="38" spans="1:13">
      <c r="A38" s="31"/>
      <c r="B38" s="4"/>
      <c r="C38" s="112"/>
      <c r="D38" s="8"/>
      <c r="E38" s="8"/>
      <c r="F38" s="9"/>
      <c r="G38" s="234"/>
      <c r="H38" s="234"/>
      <c r="I38" s="235"/>
      <c r="J38" s="33"/>
      <c r="K38" s="4"/>
      <c r="L38" s="4"/>
      <c r="M38" s="4"/>
    </row>
    <row r="39" spans="1:13">
      <c r="A39" s="31"/>
      <c r="B39" s="4"/>
      <c r="C39" s="112"/>
      <c r="D39" s="8"/>
      <c r="E39" s="8"/>
      <c r="F39" s="9"/>
      <c r="G39" s="8"/>
      <c r="H39" s="8"/>
      <c r="I39" s="113"/>
      <c r="J39" s="33"/>
      <c r="K39" s="4"/>
      <c r="L39" s="4"/>
      <c r="M39" s="4"/>
    </row>
    <row r="40" spans="1:13">
      <c r="A40" s="166" t="s">
        <v>158</v>
      </c>
      <c r="B40" s="166"/>
      <c r="C40" s="166"/>
      <c r="D40" s="135" t="s">
        <v>168</v>
      </c>
      <c r="E40" s="135" t="s">
        <v>169</v>
      </c>
      <c r="F40" s="135" t="s">
        <v>170</v>
      </c>
      <c r="G40" s="135" t="s">
        <v>171</v>
      </c>
      <c r="H40" s="147" t="s">
        <v>6</v>
      </c>
      <c r="I40" s="114"/>
      <c r="J40" s="128"/>
    </row>
    <row r="41" spans="1:13">
      <c r="A41" s="164" t="s">
        <v>98</v>
      </c>
      <c r="B41" s="164"/>
      <c r="C41" s="1">
        <f>J14+D21+I25+I29+G33</f>
        <v>328954.14999999997</v>
      </c>
      <c r="D41" s="1">
        <f>C41/14*4</f>
        <v>93986.9</v>
      </c>
      <c r="E41" s="115">
        <f>C41/14*4</f>
        <v>93986.9</v>
      </c>
      <c r="F41" s="116">
        <f>C41/14*4</f>
        <v>93986.9</v>
      </c>
      <c r="G41" s="129">
        <f>C41/14*2</f>
        <v>46993.45</v>
      </c>
      <c r="H41" s="130">
        <f t="shared" ref="H41:H51" si="5">SUM(D41:G41)</f>
        <v>328954.14999999997</v>
      </c>
      <c r="I41" s="4"/>
      <c r="J41" s="4"/>
    </row>
    <row r="42" spans="1:13">
      <c r="A42" s="164" t="s">
        <v>128</v>
      </c>
      <c r="B42" s="164"/>
      <c r="C42" s="1">
        <f>'MATERIAL ESPORTIVO'!E52</f>
        <v>28465.5</v>
      </c>
      <c r="D42" s="1">
        <f t="shared" ref="D42:D48" si="6">C42</f>
        <v>28465.5</v>
      </c>
      <c r="E42" s="117"/>
      <c r="F42" s="118"/>
      <c r="G42" s="95"/>
      <c r="H42" s="130">
        <f t="shared" si="5"/>
        <v>28465.5</v>
      </c>
      <c r="I42" s="4"/>
      <c r="J42" s="4"/>
    </row>
    <row r="43" spans="1:13">
      <c r="A43" s="165" t="s">
        <v>127</v>
      </c>
      <c r="B43" s="165"/>
      <c r="C43" s="131">
        <f>UNIFORMES!G36</f>
        <v>45583.5</v>
      </c>
      <c r="D43" s="131">
        <f t="shared" si="6"/>
        <v>45583.5</v>
      </c>
      <c r="E43" s="132"/>
      <c r="F43" s="132"/>
      <c r="G43" s="132"/>
      <c r="H43" s="140">
        <f t="shared" si="5"/>
        <v>45583.5</v>
      </c>
    </row>
    <row r="44" spans="1:13">
      <c r="A44" s="165" t="s">
        <v>122</v>
      </c>
      <c r="B44" s="165"/>
      <c r="C44" s="119">
        <f>DIVERSOS!F17</f>
        <v>6412</v>
      </c>
      <c r="D44" s="119">
        <f t="shared" si="6"/>
        <v>6412</v>
      </c>
      <c r="E44" s="132"/>
      <c r="F44" s="132"/>
      <c r="G44" s="132"/>
      <c r="H44" s="141">
        <f t="shared" si="5"/>
        <v>6412</v>
      </c>
    </row>
    <row r="45" spans="1:13">
      <c r="A45" s="165" t="s">
        <v>72</v>
      </c>
      <c r="B45" s="165"/>
      <c r="C45" s="119">
        <f>DIVERSOS!F22</f>
        <v>5100</v>
      </c>
      <c r="D45" s="119">
        <f t="shared" si="6"/>
        <v>5100</v>
      </c>
      <c r="E45" s="132"/>
      <c r="F45" s="132"/>
      <c r="G45" s="132"/>
      <c r="H45" s="141">
        <f t="shared" si="5"/>
        <v>5100</v>
      </c>
    </row>
    <row r="46" spans="1:13">
      <c r="A46" s="165" t="s">
        <v>123</v>
      </c>
      <c r="B46" s="165"/>
      <c r="C46" s="119">
        <f>DIVERSOS!F8</f>
        <v>3300</v>
      </c>
      <c r="D46" s="119">
        <f t="shared" si="6"/>
        <v>3300</v>
      </c>
      <c r="E46" s="132"/>
      <c r="F46" s="132"/>
      <c r="G46" s="132"/>
      <c r="H46" s="141">
        <f t="shared" si="5"/>
        <v>3300</v>
      </c>
    </row>
    <row r="47" spans="1:13">
      <c r="A47" s="181" t="s">
        <v>88</v>
      </c>
      <c r="B47" s="181"/>
      <c r="C47" s="139">
        <f>DIVERSOS!G30</f>
        <v>11200</v>
      </c>
      <c r="D47" s="139">
        <f t="shared" si="6"/>
        <v>11200</v>
      </c>
      <c r="E47" s="132"/>
      <c r="F47" s="132"/>
      <c r="G47" s="132"/>
      <c r="H47" s="142">
        <f t="shared" si="5"/>
        <v>11200</v>
      </c>
    </row>
    <row r="48" spans="1:13">
      <c r="A48" s="162" t="s">
        <v>159</v>
      </c>
      <c r="B48" s="163"/>
      <c r="C48" s="119">
        <f>DIVERSOS!F37</f>
        <v>415.11</v>
      </c>
      <c r="D48" s="119">
        <f t="shared" si="6"/>
        <v>415.11</v>
      </c>
      <c r="E48" s="132"/>
      <c r="F48" s="132"/>
      <c r="G48" s="132"/>
      <c r="H48" s="141">
        <f t="shared" si="5"/>
        <v>415.11</v>
      </c>
    </row>
    <row r="49" spans="1:8">
      <c r="A49" s="173" t="s">
        <v>79</v>
      </c>
      <c r="B49" s="173"/>
      <c r="C49" s="143">
        <f>SUM(C41:C48)</f>
        <v>429430.25999999995</v>
      </c>
      <c r="D49" s="143">
        <f>SUM(D41:D48)</f>
        <v>194463.00999999998</v>
      </c>
      <c r="E49" s="144">
        <f>SUM(E41:E48)</f>
        <v>93986.9</v>
      </c>
      <c r="F49" s="145">
        <f>SUM(F41:F48)</f>
        <v>93986.9</v>
      </c>
      <c r="G49" s="144">
        <f>SUM(G41:G48)</f>
        <v>46993.45</v>
      </c>
      <c r="H49" s="146">
        <f t="shared" si="5"/>
        <v>429430.25999999995</v>
      </c>
    </row>
    <row r="50" spans="1:8">
      <c r="A50" s="172" t="s">
        <v>192</v>
      </c>
      <c r="B50" s="172"/>
      <c r="C50" s="136">
        <f>C41+C42+C43+C44+C45+C46+C48</f>
        <v>418230.25999999995</v>
      </c>
      <c r="D50" s="136">
        <f>SUM(D41+D42+D43+D44+D45+D46+D48)</f>
        <v>183263.00999999998</v>
      </c>
      <c r="E50" s="136">
        <f>SUM(E49)</f>
        <v>93986.9</v>
      </c>
      <c r="F50" s="137">
        <f>SUM(F49)</f>
        <v>93986.9</v>
      </c>
      <c r="G50" s="136">
        <f>SUM(G49)</f>
        <v>46993.45</v>
      </c>
      <c r="H50" s="136">
        <f t="shared" si="5"/>
        <v>418230.25999999995</v>
      </c>
    </row>
    <row r="51" spans="1:8">
      <c r="A51" s="167" t="s">
        <v>193</v>
      </c>
      <c r="B51" s="167"/>
      <c r="C51" s="138">
        <f>C47</f>
        <v>11200</v>
      </c>
      <c r="D51" s="138">
        <f>SUM(C51)</f>
        <v>11200</v>
      </c>
      <c r="E51" s="152" t="s">
        <v>136</v>
      </c>
      <c r="F51" s="152" t="s">
        <v>136</v>
      </c>
      <c r="G51" s="152" t="s">
        <v>136</v>
      </c>
      <c r="H51" s="138">
        <f t="shared" si="5"/>
        <v>11200</v>
      </c>
    </row>
    <row r="52" spans="1:8">
      <c r="A52" s="168" t="s">
        <v>79</v>
      </c>
      <c r="B52" s="169"/>
      <c r="C52" s="148">
        <f t="shared" ref="C52:H52" si="7">SUM(C50:C51)</f>
        <v>429430.25999999995</v>
      </c>
      <c r="D52" s="149">
        <f t="shared" si="7"/>
        <v>194463.00999999998</v>
      </c>
      <c r="E52" s="148">
        <f t="shared" si="7"/>
        <v>93986.9</v>
      </c>
      <c r="F52" s="150">
        <f>SUM(F50:F51)</f>
        <v>93986.9</v>
      </c>
      <c r="G52" s="148">
        <f t="shared" si="7"/>
        <v>46993.45</v>
      </c>
      <c r="H52" s="148">
        <f t="shared" si="7"/>
        <v>429430.25999999995</v>
      </c>
    </row>
  </sheetData>
  <mergeCells count="23">
    <mergeCell ref="G35:H35"/>
    <mergeCell ref="A40:C40"/>
    <mergeCell ref="A51:B51"/>
    <mergeCell ref="A52:B52"/>
    <mergeCell ref="A1:J1"/>
    <mergeCell ref="A2:J2"/>
    <mergeCell ref="A4:J4"/>
    <mergeCell ref="A5:J5"/>
    <mergeCell ref="A50:B50"/>
    <mergeCell ref="A49:B49"/>
    <mergeCell ref="A6:J6"/>
    <mergeCell ref="A30:G30"/>
    <mergeCell ref="A33:C33"/>
    <mergeCell ref="A27:I27"/>
    <mergeCell ref="A15:D15"/>
    <mergeCell ref="A47:B47"/>
    <mergeCell ref="A48:B48"/>
    <mergeCell ref="A41:B41"/>
    <mergeCell ref="A43:B43"/>
    <mergeCell ref="A44:B44"/>
    <mergeCell ref="A46:B46"/>
    <mergeCell ref="A42:B42"/>
    <mergeCell ref="A45:B45"/>
  </mergeCells>
  <pageMargins left="0.35" right="0.23622047244094491" top="0.31496062992125984" bottom="0.25" header="0.31496062992125984" footer="0.15748031496062992"/>
  <pageSetup paperSize="9" scale="84" orientation="landscape" r:id="rId1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opLeftCell="A43" zoomScaleNormal="100" workbookViewId="0">
      <selection activeCell="H40" sqref="H40"/>
    </sheetView>
  </sheetViews>
  <sheetFormatPr defaultRowHeight="15"/>
  <cols>
    <col min="1" max="1" width="20.42578125" style="15" customWidth="1"/>
    <col min="2" max="2" width="11" style="15" customWidth="1"/>
    <col min="3" max="3" width="56.85546875" style="15" customWidth="1"/>
    <col min="4" max="4" width="16.140625" style="15" customWidth="1"/>
    <col min="5" max="5" width="14.7109375" style="15" bestFit="1" customWidth="1"/>
    <col min="6" max="16384" width="9.140625" style="15"/>
  </cols>
  <sheetData>
    <row r="1" spans="1:6">
      <c r="A1" s="189" t="s">
        <v>24</v>
      </c>
      <c r="B1" s="189"/>
      <c r="C1" s="189"/>
      <c r="D1" s="189"/>
      <c r="E1" s="189"/>
      <c r="F1" s="18"/>
    </row>
    <row r="2" spans="1:6">
      <c r="A2" s="193" t="s">
        <v>94</v>
      </c>
      <c r="B2" s="193"/>
      <c r="C2" s="193"/>
      <c r="D2" s="193"/>
      <c r="E2" s="193"/>
    </row>
    <row r="3" spans="1:6">
      <c r="A3" s="193" t="s">
        <v>49</v>
      </c>
      <c r="B3" s="193"/>
      <c r="C3" s="193"/>
      <c r="D3" s="193"/>
      <c r="E3" s="193"/>
    </row>
    <row r="4" spans="1:6">
      <c r="A4" s="193" t="s">
        <v>135</v>
      </c>
      <c r="B4" s="193"/>
      <c r="C4" s="193"/>
      <c r="D4" s="193"/>
      <c r="E4" s="193"/>
    </row>
    <row r="5" spans="1:6">
      <c r="A5" s="16"/>
      <c r="B5" s="17"/>
      <c r="C5" s="16"/>
      <c r="D5" s="17"/>
    </row>
    <row r="6" spans="1:6">
      <c r="A6" s="197" t="s">
        <v>134</v>
      </c>
      <c r="B6" s="198"/>
      <c r="C6" s="199"/>
    </row>
    <row r="7" spans="1:6">
      <c r="A7" s="186" t="s">
        <v>184</v>
      </c>
      <c r="B7" s="187"/>
      <c r="C7" s="187"/>
      <c r="D7" s="187"/>
      <c r="E7" s="188"/>
    </row>
    <row r="8" spans="1:6" ht="15" customHeight="1">
      <c r="A8" s="194" t="s">
        <v>53</v>
      </c>
      <c r="B8" s="195"/>
      <c r="C8" s="195"/>
      <c r="D8" s="195"/>
      <c r="E8" s="196"/>
    </row>
    <row r="9" spans="1:6" ht="25.5">
      <c r="A9" s="38" t="s">
        <v>50</v>
      </c>
      <c r="B9" s="38" t="s">
        <v>4</v>
      </c>
      <c r="C9" s="38" t="s">
        <v>51</v>
      </c>
      <c r="D9" s="14" t="s">
        <v>55</v>
      </c>
      <c r="E9" s="14" t="s">
        <v>52</v>
      </c>
    </row>
    <row r="10" spans="1:6" ht="39">
      <c r="A10" s="35" t="s">
        <v>31</v>
      </c>
      <c r="B10" s="37">
        <v>100</v>
      </c>
      <c r="C10" s="12" t="s">
        <v>102</v>
      </c>
      <c r="D10" s="40">
        <v>32.9</v>
      </c>
      <c r="E10" s="46">
        <f>D10*B10</f>
        <v>3290</v>
      </c>
    </row>
    <row r="11" spans="1:6" ht="39">
      <c r="A11" s="35" t="s">
        <v>131</v>
      </c>
      <c r="B11" s="37">
        <v>20</v>
      </c>
      <c r="C11" s="13" t="s">
        <v>103</v>
      </c>
      <c r="D11" s="40">
        <v>114</v>
      </c>
      <c r="E11" s="46">
        <f t="shared" ref="E11:E16" si="0">D11*B11</f>
        <v>2280</v>
      </c>
    </row>
    <row r="12" spans="1:6" ht="26.25">
      <c r="A12" s="35" t="s">
        <v>130</v>
      </c>
      <c r="B12" s="37">
        <v>25</v>
      </c>
      <c r="C12" s="13" t="s">
        <v>104</v>
      </c>
      <c r="D12" s="40">
        <v>76.2</v>
      </c>
      <c r="E12" s="46">
        <f t="shared" si="0"/>
        <v>1905</v>
      </c>
    </row>
    <row r="13" spans="1:6" ht="26.25">
      <c r="A13" s="35" t="s">
        <v>129</v>
      </c>
      <c r="B13" s="37">
        <v>25</v>
      </c>
      <c r="C13" s="13" t="s">
        <v>33</v>
      </c>
      <c r="D13" s="40">
        <v>66</v>
      </c>
      <c r="E13" s="46">
        <f t="shared" si="0"/>
        <v>1650</v>
      </c>
    </row>
    <row r="14" spans="1:6" ht="51.75">
      <c r="A14" s="35" t="s">
        <v>132</v>
      </c>
      <c r="B14" s="37">
        <v>20</v>
      </c>
      <c r="C14" s="13" t="s">
        <v>105</v>
      </c>
      <c r="D14" s="40">
        <v>60.9</v>
      </c>
      <c r="E14" s="46">
        <f t="shared" si="0"/>
        <v>1218</v>
      </c>
    </row>
    <row r="15" spans="1:6" ht="26.25">
      <c r="A15" s="35" t="s">
        <v>133</v>
      </c>
      <c r="B15" s="37">
        <v>15</v>
      </c>
      <c r="C15" s="13" t="s">
        <v>106</v>
      </c>
      <c r="D15" s="40">
        <v>65.400000000000006</v>
      </c>
      <c r="E15" s="46">
        <f t="shared" si="0"/>
        <v>981.00000000000011</v>
      </c>
    </row>
    <row r="16" spans="1:6" ht="25.5">
      <c r="A16" s="35" t="s">
        <v>156</v>
      </c>
      <c r="B16" s="37">
        <v>40</v>
      </c>
      <c r="C16" s="39" t="s">
        <v>157</v>
      </c>
      <c r="D16" s="76">
        <v>82.4</v>
      </c>
      <c r="E16" s="46">
        <f t="shared" si="0"/>
        <v>3296</v>
      </c>
    </row>
    <row r="17" spans="1:9" s="11" customFormat="1">
      <c r="A17" s="182" t="s">
        <v>54</v>
      </c>
      <c r="B17" s="183"/>
      <c r="C17" s="183"/>
      <c r="D17" s="184"/>
      <c r="E17" s="47">
        <f>SUM(E10:E15)</f>
        <v>11324</v>
      </c>
      <c r="I17" s="15"/>
    </row>
    <row r="18" spans="1:9" ht="15" customHeight="1">
      <c r="A18" s="190" t="s">
        <v>185</v>
      </c>
      <c r="B18" s="191"/>
      <c r="C18" s="191"/>
      <c r="D18" s="191"/>
      <c r="E18" s="192"/>
    </row>
    <row r="19" spans="1:9">
      <c r="A19" s="185" t="s">
        <v>53</v>
      </c>
      <c r="B19" s="185"/>
      <c r="C19" s="185"/>
      <c r="D19" s="185"/>
      <c r="E19" s="185"/>
    </row>
    <row r="20" spans="1:9" ht="25.5">
      <c r="A20" s="38" t="s">
        <v>50</v>
      </c>
      <c r="B20" s="38" t="s">
        <v>4</v>
      </c>
      <c r="C20" s="38" t="s">
        <v>51</v>
      </c>
      <c r="D20" s="14" t="s">
        <v>55</v>
      </c>
      <c r="E20" s="14" t="s">
        <v>52</v>
      </c>
    </row>
    <row r="21" spans="1:9" ht="26.25">
      <c r="A21" s="39" t="s">
        <v>32</v>
      </c>
      <c r="B21" s="37">
        <v>30</v>
      </c>
      <c r="C21" s="13" t="s">
        <v>34</v>
      </c>
      <c r="D21" s="40">
        <v>23.9</v>
      </c>
      <c r="E21" s="46">
        <f>D21*B21</f>
        <v>717</v>
      </c>
    </row>
    <row r="22" spans="1:9" ht="26.25">
      <c r="A22" s="39" t="s">
        <v>35</v>
      </c>
      <c r="B22" s="37">
        <v>60</v>
      </c>
      <c r="C22" s="13" t="s">
        <v>36</v>
      </c>
      <c r="D22" s="40">
        <v>14.6</v>
      </c>
      <c r="E22" s="46">
        <f t="shared" ref="E22:E29" si="1">D22*B22</f>
        <v>876</v>
      </c>
    </row>
    <row r="23" spans="1:9" ht="26.25">
      <c r="A23" s="39" t="s">
        <v>37</v>
      </c>
      <c r="B23" s="37">
        <v>30</v>
      </c>
      <c r="C23" s="13" t="s">
        <v>38</v>
      </c>
      <c r="D23" s="40">
        <v>32</v>
      </c>
      <c r="E23" s="46">
        <f t="shared" si="1"/>
        <v>960</v>
      </c>
    </row>
    <row r="24" spans="1:9" ht="26.25">
      <c r="A24" s="39" t="s">
        <v>39</v>
      </c>
      <c r="B24" s="37">
        <v>30</v>
      </c>
      <c r="C24" s="13" t="s">
        <v>40</v>
      </c>
      <c r="D24" s="40">
        <v>46.6</v>
      </c>
      <c r="E24" s="46">
        <f t="shared" si="1"/>
        <v>1398</v>
      </c>
    </row>
    <row r="25" spans="1:9" ht="26.25">
      <c r="A25" s="39" t="s">
        <v>41</v>
      </c>
      <c r="B25" s="37">
        <v>30</v>
      </c>
      <c r="C25" s="13" t="s">
        <v>42</v>
      </c>
      <c r="D25" s="40">
        <v>50.3</v>
      </c>
      <c r="E25" s="46">
        <f t="shared" si="1"/>
        <v>1509</v>
      </c>
    </row>
    <row r="26" spans="1:9">
      <c r="A26" s="39" t="s">
        <v>43</v>
      </c>
      <c r="B26" s="37">
        <v>30</v>
      </c>
      <c r="C26" s="13" t="s">
        <v>44</v>
      </c>
      <c r="D26" s="40">
        <v>13.9</v>
      </c>
      <c r="E26" s="46">
        <f t="shared" si="1"/>
        <v>417</v>
      </c>
    </row>
    <row r="27" spans="1:9">
      <c r="A27" s="39" t="s">
        <v>45</v>
      </c>
      <c r="B27" s="37">
        <v>30</v>
      </c>
      <c r="C27" s="13" t="s">
        <v>46</v>
      </c>
      <c r="D27" s="40">
        <v>22.6</v>
      </c>
      <c r="E27" s="46">
        <f t="shared" si="1"/>
        <v>678</v>
      </c>
    </row>
    <row r="28" spans="1:9">
      <c r="A28" s="39" t="s">
        <v>47</v>
      </c>
      <c r="B28" s="37">
        <v>30</v>
      </c>
      <c r="C28" s="13" t="s">
        <v>48</v>
      </c>
      <c r="D28" s="40">
        <v>28.6</v>
      </c>
      <c r="E28" s="46">
        <f t="shared" si="1"/>
        <v>858</v>
      </c>
    </row>
    <row r="29" spans="1:9" ht="25.5">
      <c r="A29" s="39" t="s">
        <v>107</v>
      </c>
      <c r="B29" s="37">
        <v>1</v>
      </c>
      <c r="C29" s="36" t="s">
        <v>115</v>
      </c>
      <c r="D29" s="40">
        <v>700</v>
      </c>
      <c r="E29" s="46">
        <f t="shared" si="1"/>
        <v>700</v>
      </c>
    </row>
    <row r="30" spans="1:9" s="11" customFormat="1">
      <c r="A30" s="182" t="s">
        <v>54</v>
      </c>
      <c r="B30" s="183"/>
      <c r="C30" s="183"/>
      <c r="D30" s="184"/>
      <c r="E30" s="47">
        <f>SUM(E18:E29)</f>
        <v>8113</v>
      </c>
    </row>
    <row r="31" spans="1:9">
      <c r="A31" s="203" t="s">
        <v>189</v>
      </c>
      <c r="B31" s="204"/>
      <c r="C31" s="204"/>
      <c r="D31" s="204"/>
      <c r="E31" s="205"/>
    </row>
    <row r="32" spans="1:9">
      <c r="A32" s="185" t="s">
        <v>53</v>
      </c>
      <c r="B32" s="185"/>
      <c r="C32" s="185"/>
      <c r="D32" s="185"/>
      <c r="E32" s="185"/>
    </row>
    <row r="33" spans="1:5" ht="25.5">
      <c r="A33" s="38" t="s">
        <v>50</v>
      </c>
      <c r="B33" s="38" t="s">
        <v>4</v>
      </c>
      <c r="C33" s="38" t="s">
        <v>51</v>
      </c>
      <c r="D33" s="38" t="s">
        <v>55</v>
      </c>
      <c r="E33" s="14" t="s">
        <v>52</v>
      </c>
    </row>
    <row r="34" spans="1:5" ht="25.5">
      <c r="A34" s="35" t="s">
        <v>140</v>
      </c>
      <c r="B34" s="37">
        <v>50</v>
      </c>
      <c r="C34" s="36" t="s">
        <v>141</v>
      </c>
      <c r="D34" s="66">
        <v>61</v>
      </c>
      <c r="E34" s="46">
        <f>D34*B34</f>
        <v>3050</v>
      </c>
    </row>
    <row r="35" spans="1:5">
      <c r="A35" s="12" t="s">
        <v>26</v>
      </c>
      <c r="B35" s="37">
        <v>4</v>
      </c>
      <c r="C35" s="36" t="s">
        <v>142</v>
      </c>
      <c r="D35" s="66">
        <v>25</v>
      </c>
      <c r="E35" s="46">
        <f t="shared" ref="E35:E40" si="2">D35*B35</f>
        <v>100</v>
      </c>
    </row>
    <row r="36" spans="1:5">
      <c r="A36" s="12" t="s">
        <v>27</v>
      </c>
      <c r="B36" s="37">
        <v>2</v>
      </c>
      <c r="C36" s="67" t="s">
        <v>143</v>
      </c>
      <c r="D36" s="66">
        <v>15</v>
      </c>
      <c r="E36" s="46">
        <f t="shared" si="2"/>
        <v>30</v>
      </c>
    </row>
    <row r="37" spans="1:5" ht="25.5">
      <c r="A37" s="35" t="s">
        <v>144</v>
      </c>
      <c r="B37" s="37">
        <v>35</v>
      </c>
      <c r="C37" s="35" t="s">
        <v>145</v>
      </c>
      <c r="D37" s="66">
        <v>17.600000000000001</v>
      </c>
      <c r="E37" s="46">
        <f t="shared" si="2"/>
        <v>616</v>
      </c>
    </row>
    <row r="38" spans="1:5" ht="25.5">
      <c r="A38" s="35" t="s">
        <v>28</v>
      </c>
      <c r="B38" s="37">
        <v>30</v>
      </c>
      <c r="C38" s="35" t="s">
        <v>146</v>
      </c>
      <c r="D38" s="66">
        <v>35.9</v>
      </c>
      <c r="E38" s="46">
        <f t="shared" si="2"/>
        <v>1077</v>
      </c>
    </row>
    <row r="39" spans="1:5">
      <c r="A39" s="12" t="s">
        <v>147</v>
      </c>
      <c r="B39" s="37">
        <v>2</v>
      </c>
      <c r="C39" s="36" t="s">
        <v>148</v>
      </c>
      <c r="D39" s="66">
        <v>18</v>
      </c>
      <c r="E39" s="46">
        <f t="shared" si="2"/>
        <v>36</v>
      </c>
    </row>
    <row r="40" spans="1:5" ht="38.25">
      <c r="A40" s="35" t="s">
        <v>149</v>
      </c>
      <c r="B40" s="37">
        <v>100</v>
      </c>
      <c r="C40" s="35" t="s">
        <v>150</v>
      </c>
      <c r="D40" s="66">
        <v>5.0999999999999996</v>
      </c>
      <c r="E40" s="46">
        <f t="shared" si="2"/>
        <v>509.99999999999994</v>
      </c>
    </row>
    <row r="41" spans="1:5">
      <c r="A41" s="182" t="s">
        <v>54</v>
      </c>
      <c r="B41" s="183"/>
      <c r="C41" s="183"/>
      <c r="D41" s="184"/>
      <c r="E41" s="47">
        <f>SUM(E34:E40)</f>
        <v>5419</v>
      </c>
    </row>
    <row r="42" spans="1:5">
      <c r="A42" s="206" t="s">
        <v>190</v>
      </c>
      <c r="B42" s="206"/>
      <c r="C42" s="206"/>
      <c r="D42" s="206"/>
      <c r="E42" s="206"/>
    </row>
    <row r="43" spans="1:5">
      <c r="A43" s="207" t="s">
        <v>53</v>
      </c>
      <c r="B43" s="208"/>
      <c r="C43" s="208"/>
      <c r="D43" s="208"/>
      <c r="E43" s="208"/>
    </row>
    <row r="44" spans="1:5" ht="25.5">
      <c r="A44" s="38" t="s">
        <v>50</v>
      </c>
      <c r="B44" s="38" t="s">
        <v>4</v>
      </c>
      <c r="C44" s="38" t="s">
        <v>51</v>
      </c>
      <c r="D44" s="14" t="s">
        <v>55</v>
      </c>
      <c r="E44" s="14" t="s">
        <v>52</v>
      </c>
    </row>
    <row r="45" spans="1:5" ht="51">
      <c r="A45" s="35" t="s">
        <v>140</v>
      </c>
      <c r="B45" s="37">
        <v>30</v>
      </c>
      <c r="C45" s="36" t="s">
        <v>151</v>
      </c>
      <c r="D45" s="69">
        <v>67.7</v>
      </c>
      <c r="E45" s="46">
        <f>D45*B45</f>
        <v>2031</v>
      </c>
    </row>
    <row r="46" spans="1:5" ht="25.5">
      <c r="A46" s="35" t="s">
        <v>26</v>
      </c>
      <c r="B46" s="37">
        <v>4</v>
      </c>
      <c r="C46" s="36" t="s">
        <v>152</v>
      </c>
      <c r="D46" s="69">
        <v>116</v>
      </c>
      <c r="E46" s="46">
        <f t="shared" ref="E46:E50" si="3">D46*B46</f>
        <v>464</v>
      </c>
    </row>
    <row r="47" spans="1:5">
      <c r="A47" s="70" t="s">
        <v>27</v>
      </c>
      <c r="B47" s="37">
        <v>2</v>
      </c>
      <c r="C47" s="67" t="s">
        <v>153</v>
      </c>
      <c r="D47" s="69">
        <v>15</v>
      </c>
      <c r="E47" s="46">
        <f t="shared" si="3"/>
        <v>30</v>
      </c>
    </row>
    <row r="48" spans="1:5" ht="25.5">
      <c r="A48" s="35" t="s">
        <v>28</v>
      </c>
      <c r="B48" s="37">
        <v>15</v>
      </c>
      <c r="C48" s="35" t="s">
        <v>29</v>
      </c>
      <c r="D48" s="69">
        <v>35.9</v>
      </c>
      <c r="E48" s="46">
        <f t="shared" si="3"/>
        <v>538.5</v>
      </c>
    </row>
    <row r="49" spans="1:5">
      <c r="A49" s="70" t="s">
        <v>30</v>
      </c>
      <c r="B49" s="37">
        <v>2</v>
      </c>
      <c r="C49" s="36" t="s">
        <v>154</v>
      </c>
      <c r="D49" s="69">
        <v>18</v>
      </c>
      <c r="E49" s="46">
        <f t="shared" si="3"/>
        <v>36</v>
      </c>
    </row>
    <row r="50" spans="1:5" ht="38.25">
      <c r="A50" s="35" t="s">
        <v>149</v>
      </c>
      <c r="B50" s="37">
        <v>100</v>
      </c>
      <c r="C50" s="35" t="s">
        <v>150</v>
      </c>
      <c r="D50" s="69">
        <v>5.0999999999999996</v>
      </c>
      <c r="E50" s="46">
        <f t="shared" si="3"/>
        <v>509.99999999999994</v>
      </c>
    </row>
    <row r="51" spans="1:5">
      <c r="A51" s="182" t="s">
        <v>54</v>
      </c>
      <c r="B51" s="183"/>
      <c r="C51" s="183"/>
      <c r="D51" s="184"/>
      <c r="E51" s="47">
        <f>SUM(E45:E50)</f>
        <v>3609.5</v>
      </c>
    </row>
    <row r="52" spans="1:5">
      <c r="A52" s="200" t="s">
        <v>124</v>
      </c>
      <c r="B52" s="201"/>
      <c r="C52" s="201"/>
      <c r="D52" s="202"/>
      <c r="E52" s="84">
        <f>E17+E30+E41+E51</f>
        <v>28465.5</v>
      </c>
    </row>
  </sheetData>
  <mergeCells count="18">
    <mergeCell ref="A52:D52"/>
    <mergeCell ref="A31:E31"/>
    <mergeCell ref="A32:E32"/>
    <mergeCell ref="A42:E42"/>
    <mergeCell ref="A43:E43"/>
    <mergeCell ref="A51:D51"/>
    <mergeCell ref="A41:D41"/>
    <mergeCell ref="A30:D30"/>
    <mergeCell ref="A19:E19"/>
    <mergeCell ref="A7:E7"/>
    <mergeCell ref="A1:E1"/>
    <mergeCell ref="A18:E18"/>
    <mergeCell ref="A2:E2"/>
    <mergeCell ref="A3:E3"/>
    <mergeCell ref="A4:E4"/>
    <mergeCell ref="A8:E8"/>
    <mergeCell ref="A6:C6"/>
    <mergeCell ref="A17:D17"/>
  </mergeCells>
  <pageMargins left="0.49" right="0.15748031496062992" top="0.78740157480314965" bottom="0.35433070866141736" header="0.31496062992125984" footer="0.31496062992125984"/>
  <pageSetup paperSize="9" scale="80" orientation="portrait" r:id="rId1"/>
  <rowBreaks count="1" manualBreakCount="1">
    <brk id="4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I10" sqref="I10"/>
    </sheetView>
  </sheetViews>
  <sheetFormatPr defaultRowHeight="15"/>
  <cols>
    <col min="1" max="1" width="6.42578125" customWidth="1"/>
    <col min="2" max="2" width="27" customWidth="1"/>
    <col min="3" max="3" width="39.5703125" customWidth="1"/>
    <col min="5" max="5" width="9" customWidth="1"/>
    <col min="6" max="6" width="13.28515625" customWidth="1"/>
    <col min="7" max="7" width="19.42578125" customWidth="1"/>
    <col min="8" max="8" width="14.5703125" customWidth="1"/>
  </cols>
  <sheetData>
    <row r="1" spans="1:7">
      <c r="A1" s="189" t="s">
        <v>24</v>
      </c>
      <c r="B1" s="189"/>
      <c r="C1" s="189"/>
      <c r="D1" s="189"/>
      <c r="E1" s="189"/>
      <c r="F1" s="189"/>
      <c r="G1" s="19"/>
    </row>
    <row r="2" spans="1:7">
      <c r="A2" s="19"/>
      <c r="B2" s="19"/>
      <c r="C2" s="19"/>
      <c r="D2" s="19"/>
      <c r="E2" s="19"/>
      <c r="F2" s="19"/>
      <c r="G2" s="19"/>
    </row>
    <row r="3" spans="1:7">
      <c r="A3" s="193" t="s">
        <v>94</v>
      </c>
      <c r="B3" s="193"/>
      <c r="C3" s="193"/>
      <c r="D3" s="193"/>
      <c r="E3" s="193"/>
      <c r="F3" s="193"/>
      <c r="G3" s="16"/>
    </row>
    <row r="4" spans="1:7">
      <c r="A4" s="193" t="s">
        <v>126</v>
      </c>
      <c r="B4" s="193"/>
      <c r="C4" s="193"/>
      <c r="D4" s="193"/>
      <c r="E4" s="193"/>
      <c r="F4" s="193"/>
      <c r="G4" s="16"/>
    </row>
    <row r="5" spans="1:7">
      <c r="A5" s="193"/>
      <c r="B5" s="193"/>
      <c r="C5" s="193"/>
      <c r="D5" s="193"/>
      <c r="E5" s="193"/>
      <c r="F5" s="193"/>
      <c r="G5" s="16"/>
    </row>
    <row r="6" spans="1:7">
      <c r="A6" s="41"/>
      <c r="B6" s="16"/>
      <c r="C6" s="16"/>
      <c r="D6" s="16"/>
      <c r="E6" s="16"/>
      <c r="F6" s="16"/>
      <c r="G6" s="16"/>
    </row>
    <row r="7" spans="1:7">
      <c r="A7" s="219" t="s">
        <v>99</v>
      </c>
      <c r="B7" s="220"/>
      <c r="C7" s="220"/>
      <c r="D7" s="220"/>
      <c r="E7" s="220"/>
      <c r="F7" s="220"/>
      <c r="G7" s="221"/>
    </row>
    <row r="8" spans="1:7" ht="25.5">
      <c r="A8" s="30" t="s">
        <v>56</v>
      </c>
      <c r="B8" s="30" t="s">
        <v>57</v>
      </c>
      <c r="C8" s="30" t="s">
        <v>58</v>
      </c>
      <c r="D8" s="30" t="s">
        <v>59</v>
      </c>
      <c r="E8" s="30" t="s">
        <v>4</v>
      </c>
      <c r="F8" s="30" t="s">
        <v>155</v>
      </c>
      <c r="G8" s="30" t="s">
        <v>80</v>
      </c>
    </row>
    <row r="9" spans="1:7" ht="160.5" customHeight="1">
      <c r="A9" s="30">
        <v>1</v>
      </c>
      <c r="B9" s="30" t="s">
        <v>173</v>
      </c>
      <c r="C9" s="61" t="s">
        <v>95</v>
      </c>
      <c r="D9" s="30" t="s">
        <v>61</v>
      </c>
      <c r="E9" s="30">
        <v>33</v>
      </c>
      <c r="F9" s="62">
        <v>34.299999999999997</v>
      </c>
      <c r="G9" s="62">
        <f>E9*F9</f>
        <v>1131.8999999999999</v>
      </c>
    </row>
    <row r="10" spans="1:7" ht="60.75" customHeight="1">
      <c r="A10" s="30">
        <v>2</v>
      </c>
      <c r="B10" s="30" t="s">
        <v>174</v>
      </c>
      <c r="C10" s="61" t="s">
        <v>125</v>
      </c>
      <c r="D10" s="30" t="s">
        <v>61</v>
      </c>
      <c r="E10" s="30">
        <v>12</v>
      </c>
      <c r="F10" s="62">
        <v>29.3</v>
      </c>
      <c r="G10" s="62">
        <f>E10*F10</f>
        <v>351.6</v>
      </c>
    </row>
    <row r="11" spans="1:7">
      <c r="A11" s="222" t="s">
        <v>11</v>
      </c>
      <c r="B11" s="223"/>
      <c r="C11" s="224"/>
      <c r="D11" s="43"/>
      <c r="E11" s="43"/>
      <c r="F11" s="43"/>
      <c r="G11" s="63">
        <f>SUM(G9:G10)</f>
        <v>1483.5</v>
      </c>
    </row>
    <row r="13" spans="1:7">
      <c r="A13" s="206" t="s">
        <v>184</v>
      </c>
      <c r="B13" s="206"/>
      <c r="C13" s="206"/>
      <c r="D13" s="206"/>
      <c r="E13" s="206"/>
      <c r="F13" s="206"/>
      <c r="G13" s="42"/>
    </row>
    <row r="14" spans="1:7" ht="25.5">
      <c r="A14" s="30" t="s">
        <v>56</v>
      </c>
      <c r="B14" s="30" t="s">
        <v>62</v>
      </c>
      <c r="C14" s="30" t="s">
        <v>58</v>
      </c>
      <c r="D14" s="30" t="s">
        <v>59</v>
      </c>
      <c r="E14" s="30" t="s">
        <v>4</v>
      </c>
      <c r="F14" s="30" t="s">
        <v>155</v>
      </c>
      <c r="G14" s="30" t="s">
        <v>80</v>
      </c>
    </row>
    <row r="15" spans="1:7" ht="76.5">
      <c r="A15" s="30">
        <v>1</v>
      </c>
      <c r="B15" s="30" t="s">
        <v>177</v>
      </c>
      <c r="C15" s="30" t="s">
        <v>60</v>
      </c>
      <c r="D15" s="30" t="s">
        <v>61</v>
      </c>
      <c r="E15" s="30">
        <v>200</v>
      </c>
      <c r="F15" s="64">
        <v>16</v>
      </c>
      <c r="G15" s="64">
        <f>E15*F15</f>
        <v>3200</v>
      </c>
    </row>
    <row r="16" spans="1:7" ht="76.5">
      <c r="A16" s="30">
        <v>2</v>
      </c>
      <c r="B16" s="30" t="s">
        <v>175</v>
      </c>
      <c r="C16" s="30" t="s">
        <v>100</v>
      </c>
      <c r="D16" s="30" t="s">
        <v>61</v>
      </c>
      <c r="E16" s="30">
        <v>100</v>
      </c>
      <c r="F16" s="64">
        <v>105</v>
      </c>
      <c r="G16" s="64">
        <f>E16*F16</f>
        <v>10500</v>
      </c>
    </row>
    <row r="17" spans="1:7">
      <c r="A17" s="218" t="s">
        <v>6</v>
      </c>
      <c r="B17" s="218"/>
      <c r="C17" s="218"/>
      <c r="D17" s="218"/>
      <c r="E17" s="45"/>
      <c r="F17" s="60"/>
      <c r="G17" s="63">
        <f>SUM(G15:G16)</f>
        <v>13700</v>
      </c>
    </row>
    <row r="19" spans="1:7">
      <c r="A19" s="206" t="s">
        <v>186</v>
      </c>
      <c r="B19" s="206"/>
      <c r="C19" s="206"/>
      <c r="D19" s="206"/>
      <c r="E19" s="206"/>
      <c r="F19" s="206"/>
      <c r="G19" s="42"/>
    </row>
    <row r="20" spans="1:7" ht="25.5">
      <c r="A20" s="30" t="s">
        <v>56</v>
      </c>
      <c r="B20" s="30" t="s">
        <v>62</v>
      </c>
      <c r="C20" s="30" t="s">
        <v>58</v>
      </c>
      <c r="D20" s="30" t="s">
        <v>59</v>
      </c>
      <c r="E20" s="30" t="s">
        <v>4</v>
      </c>
      <c r="F20" s="30" t="s">
        <v>155</v>
      </c>
      <c r="G20" s="30" t="s">
        <v>80</v>
      </c>
    </row>
    <row r="21" spans="1:7" ht="76.5">
      <c r="A21" s="30">
        <v>1</v>
      </c>
      <c r="B21" s="30" t="s">
        <v>176</v>
      </c>
      <c r="C21" s="30" t="s">
        <v>60</v>
      </c>
      <c r="D21" s="30" t="s">
        <v>61</v>
      </c>
      <c r="E21" s="30">
        <v>200</v>
      </c>
      <c r="F21" s="64">
        <v>16</v>
      </c>
      <c r="G21" s="64">
        <f>E21*F21</f>
        <v>3200</v>
      </c>
    </row>
    <row r="22" spans="1:7">
      <c r="A22" s="218" t="s">
        <v>6</v>
      </c>
      <c r="B22" s="218"/>
      <c r="C22" s="218"/>
      <c r="D22" s="218"/>
      <c r="E22" s="45"/>
      <c r="F22" s="44"/>
      <c r="G22" s="63">
        <f>SUM(G21)</f>
        <v>3200</v>
      </c>
    </row>
    <row r="24" spans="1:7">
      <c r="A24" s="203" t="s">
        <v>187</v>
      </c>
      <c r="B24" s="204"/>
      <c r="C24" s="204"/>
      <c r="D24" s="204"/>
      <c r="E24" s="204"/>
      <c r="F24" s="205"/>
      <c r="G24" s="65"/>
    </row>
    <row r="25" spans="1:7" ht="25.5">
      <c r="A25" s="30" t="s">
        <v>56</v>
      </c>
      <c r="B25" s="30" t="s">
        <v>57</v>
      </c>
      <c r="C25" s="30" t="s">
        <v>58</v>
      </c>
      <c r="D25" s="30" t="s">
        <v>59</v>
      </c>
      <c r="E25" s="30" t="s">
        <v>4</v>
      </c>
      <c r="F25" s="30" t="s">
        <v>155</v>
      </c>
      <c r="G25" s="30" t="s">
        <v>80</v>
      </c>
    </row>
    <row r="26" spans="1:7" ht="76.5">
      <c r="A26" s="30">
        <v>1</v>
      </c>
      <c r="B26" s="30" t="s">
        <v>177</v>
      </c>
      <c r="C26" s="30" t="s">
        <v>60</v>
      </c>
      <c r="D26" s="30" t="s">
        <v>61</v>
      </c>
      <c r="E26" s="74">
        <v>400</v>
      </c>
      <c r="F26" s="64">
        <v>16</v>
      </c>
      <c r="G26" s="64">
        <f>E26*F26</f>
        <v>6400</v>
      </c>
    </row>
    <row r="27" spans="1:7" ht="25.5" customHeight="1">
      <c r="A27" s="30">
        <v>2</v>
      </c>
      <c r="B27" s="30" t="s">
        <v>178</v>
      </c>
      <c r="C27" s="30" t="s">
        <v>139</v>
      </c>
      <c r="D27" s="30" t="s">
        <v>61</v>
      </c>
      <c r="E27" s="30">
        <v>400</v>
      </c>
      <c r="F27" s="64">
        <v>18</v>
      </c>
      <c r="G27" s="64">
        <f>E27*F27</f>
        <v>7200</v>
      </c>
    </row>
    <row r="28" spans="1:7" ht="15" customHeight="1">
      <c r="A28" s="218" t="s">
        <v>6</v>
      </c>
      <c r="B28" s="218"/>
      <c r="C28" s="218"/>
      <c r="D28" s="71"/>
      <c r="E28" s="72"/>
      <c r="F28" s="44"/>
      <c r="G28" s="44">
        <f>SUM(G26:G27)</f>
        <v>13600</v>
      </c>
    </row>
    <row r="30" spans="1:7">
      <c r="A30" s="203" t="s">
        <v>188</v>
      </c>
      <c r="B30" s="204"/>
      <c r="C30" s="204"/>
      <c r="D30" s="204"/>
      <c r="E30" s="204"/>
      <c r="F30" s="205"/>
      <c r="G30" s="65"/>
    </row>
    <row r="31" spans="1:7">
      <c r="A31" s="209"/>
      <c r="B31" s="210"/>
      <c r="C31" s="210"/>
      <c r="D31" s="210"/>
      <c r="E31" s="210"/>
      <c r="F31" s="211"/>
      <c r="G31" s="73"/>
    </row>
    <row r="32" spans="1:7" ht="25.5">
      <c r="A32" s="30" t="s">
        <v>56</v>
      </c>
      <c r="B32" s="30" t="s">
        <v>57</v>
      </c>
      <c r="C32" s="30" t="s">
        <v>58</v>
      </c>
      <c r="D32" s="30" t="s">
        <v>59</v>
      </c>
      <c r="E32" s="30" t="s">
        <v>4</v>
      </c>
      <c r="F32" s="30" t="s">
        <v>155</v>
      </c>
      <c r="G32" s="30" t="s">
        <v>80</v>
      </c>
    </row>
    <row r="33" spans="1:7" ht="76.5">
      <c r="A33" s="30">
        <v>1</v>
      </c>
      <c r="B33" s="30" t="s">
        <v>179</v>
      </c>
      <c r="C33" s="30" t="s">
        <v>60</v>
      </c>
      <c r="D33" s="30" t="s">
        <v>61</v>
      </c>
      <c r="E33" s="74">
        <v>400</v>
      </c>
      <c r="F33" s="64">
        <v>16</v>
      </c>
      <c r="G33" s="64">
        <f>E33*F33</f>
        <v>6400</v>
      </c>
    </row>
    <row r="34" spans="1:7" ht="25.5">
      <c r="A34" s="30">
        <v>2</v>
      </c>
      <c r="B34" s="30" t="s">
        <v>178</v>
      </c>
      <c r="C34" s="30" t="s">
        <v>139</v>
      </c>
      <c r="D34" s="30" t="s">
        <v>61</v>
      </c>
      <c r="E34" s="30">
        <v>400</v>
      </c>
      <c r="F34" s="64">
        <v>18</v>
      </c>
      <c r="G34" s="64">
        <f>E34*F34</f>
        <v>7200</v>
      </c>
    </row>
    <row r="35" spans="1:7">
      <c r="A35" s="212" t="s">
        <v>6</v>
      </c>
      <c r="B35" s="213"/>
      <c r="C35" s="214"/>
      <c r="D35" s="75"/>
      <c r="E35" s="75"/>
      <c r="F35" s="75"/>
      <c r="G35" s="63">
        <f>SUM(G33:G34)</f>
        <v>13600</v>
      </c>
    </row>
    <row r="36" spans="1:7">
      <c r="A36" s="215" t="s">
        <v>6</v>
      </c>
      <c r="B36" s="216"/>
      <c r="C36" s="217"/>
      <c r="D36" s="133"/>
      <c r="E36" s="133"/>
      <c r="F36" s="133"/>
      <c r="G36" s="82">
        <f>G11+G17+G22+G28+G35</f>
        <v>45583.5</v>
      </c>
    </row>
  </sheetData>
  <mergeCells count="16">
    <mergeCell ref="A11:C11"/>
    <mergeCell ref="A24:F24"/>
    <mergeCell ref="A13:F13"/>
    <mergeCell ref="A17:D17"/>
    <mergeCell ref="A19:F19"/>
    <mergeCell ref="A22:D22"/>
    <mergeCell ref="A4:F4"/>
    <mergeCell ref="A5:F5"/>
    <mergeCell ref="A1:F1"/>
    <mergeCell ref="A3:F3"/>
    <mergeCell ref="A7:G7"/>
    <mergeCell ref="A30:F30"/>
    <mergeCell ref="A31:F31"/>
    <mergeCell ref="A35:C35"/>
    <mergeCell ref="A36:C36"/>
    <mergeCell ref="A28:C28"/>
  </mergeCells>
  <pageMargins left="0.35" right="0.23622047244094491" top="0.35433070866141736" bottom="0.19685039370078741" header="0.31496062992125984" footer="0.31496062992125984"/>
  <pageSetup paperSize="9" scale="80" orientation="portrait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Normal="100" workbookViewId="0">
      <selection activeCell="K13" sqref="K13"/>
    </sheetView>
  </sheetViews>
  <sheetFormatPr defaultRowHeight="14.25"/>
  <cols>
    <col min="1" max="1" width="8.140625" style="26" customWidth="1"/>
    <col min="2" max="2" width="23.140625" style="29" customWidth="1"/>
    <col min="3" max="3" width="13.85546875" style="26" customWidth="1"/>
    <col min="4" max="4" width="10.7109375" style="26" customWidth="1"/>
    <col min="5" max="5" width="13" style="26" customWidth="1"/>
    <col min="6" max="6" width="14.85546875" style="26" customWidth="1"/>
    <col min="7" max="7" width="13.28515625" style="26" customWidth="1"/>
    <col min="8" max="16384" width="9.140625" style="26"/>
  </cols>
  <sheetData>
    <row r="1" spans="1:10">
      <c r="A1" s="189" t="s">
        <v>24</v>
      </c>
      <c r="B1" s="189"/>
      <c r="C1" s="189"/>
      <c r="D1" s="189"/>
      <c r="E1" s="189"/>
      <c r="F1" s="189"/>
    </row>
    <row r="2" spans="1:10" ht="15">
      <c r="A2" s="193" t="s">
        <v>94</v>
      </c>
      <c r="B2" s="193"/>
      <c r="C2" s="193"/>
      <c r="D2" s="193"/>
      <c r="E2" s="193"/>
      <c r="F2" s="193"/>
    </row>
    <row r="3" spans="1:10" ht="15">
      <c r="A3" s="193" t="s">
        <v>167</v>
      </c>
      <c r="B3" s="193"/>
      <c r="C3" s="193"/>
      <c r="D3" s="193"/>
      <c r="E3" s="193"/>
      <c r="F3" s="193"/>
      <c r="G3" s="193"/>
    </row>
    <row r="4" spans="1:10" ht="15">
      <c r="A4" s="193"/>
      <c r="B4" s="193"/>
      <c r="C4" s="193"/>
      <c r="D4" s="193"/>
      <c r="E4" s="193"/>
      <c r="F4" s="193"/>
    </row>
    <row r="5" spans="1:10">
      <c r="A5" s="166" t="s">
        <v>68</v>
      </c>
      <c r="B5" s="166"/>
      <c r="C5" s="166"/>
      <c r="D5" s="166"/>
      <c r="E5" s="166"/>
      <c r="F5" s="166"/>
    </row>
    <row r="6" spans="1:10">
      <c r="A6" s="22" t="s">
        <v>56</v>
      </c>
      <c r="B6" s="49" t="s">
        <v>69</v>
      </c>
      <c r="C6" s="22" t="s">
        <v>70</v>
      </c>
      <c r="D6" s="22" t="s">
        <v>4</v>
      </c>
      <c r="E6" s="22" t="s">
        <v>116</v>
      </c>
      <c r="F6" s="22" t="s">
        <v>75</v>
      </c>
    </row>
    <row r="7" spans="1:10" ht="25.5">
      <c r="A7" s="51">
        <v>1</v>
      </c>
      <c r="B7" s="52" t="s">
        <v>71</v>
      </c>
      <c r="C7" s="51" t="s">
        <v>61</v>
      </c>
      <c r="D7" s="53">
        <v>600</v>
      </c>
      <c r="E7" s="20">
        <v>5.5</v>
      </c>
      <c r="F7" s="48">
        <f>D7*E7</f>
        <v>3300</v>
      </c>
    </row>
    <row r="8" spans="1:10" s="27" customFormat="1">
      <c r="A8" s="226" t="s">
        <v>6</v>
      </c>
      <c r="B8" s="227"/>
      <c r="C8" s="227"/>
      <c r="D8" s="227"/>
      <c r="E8" s="227"/>
      <c r="F8" s="50">
        <f>SUM(F7)</f>
        <v>3300</v>
      </c>
    </row>
    <row r="9" spans="1:10">
      <c r="A9" s="232"/>
      <c r="B9" s="232"/>
      <c r="C9" s="232"/>
      <c r="D9" s="232"/>
      <c r="E9" s="232"/>
      <c r="F9" s="232"/>
      <c r="J9" s="58"/>
    </row>
    <row r="10" spans="1:10">
      <c r="A10" s="166" t="s">
        <v>74</v>
      </c>
      <c r="B10" s="166"/>
      <c r="C10" s="166"/>
      <c r="D10" s="166"/>
      <c r="E10" s="166"/>
      <c r="F10" s="166"/>
      <c r="J10" s="58"/>
    </row>
    <row r="11" spans="1:10">
      <c r="A11" s="22" t="s">
        <v>56</v>
      </c>
      <c r="B11" s="22" t="s">
        <v>69</v>
      </c>
      <c r="C11" s="22" t="s">
        <v>70</v>
      </c>
      <c r="D11" s="22" t="s">
        <v>117</v>
      </c>
      <c r="E11" s="22" t="s">
        <v>116</v>
      </c>
      <c r="F11" s="22" t="s">
        <v>76</v>
      </c>
      <c r="J11" s="59"/>
    </row>
    <row r="12" spans="1:10" ht="28.5" customHeight="1">
      <c r="A12" s="51">
        <v>1</v>
      </c>
      <c r="B12" s="23" t="s">
        <v>121</v>
      </c>
      <c r="C12" s="51" t="s">
        <v>61</v>
      </c>
      <c r="D12" s="53">
        <v>6</v>
      </c>
      <c r="E12" s="20">
        <v>230</v>
      </c>
      <c r="F12" s="28">
        <f>E12*D12</f>
        <v>1380</v>
      </c>
      <c r="J12" s="59"/>
    </row>
    <row r="13" spans="1:10" ht="15.75" customHeight="1">
      <c r="A13" s="51">
        <v>2</v>
      </c>
      <c r="B13" s="52" t="s">
        <v>118</v>
      </c>
      <c r="C13" s="51" t="s">
        <v>61</v>
      </c>
      <c r="D13" s="54">
        <v>1000</v>
      </c>
      <c r="E13" s="20">
        <v>1</v>
      </c>
      <c r="F13" s="28">
        <f>E13*D13</f>
        <v>1000</v>
      </c>
    </row>
    <row r="14" spans="1:10" ht="15.75" customHeight="1">
      <c r="A14" s="51">
        <v>3</v>
      </c>
      <c r="B14" s="52" t="s">
        <v>120</v>
      </c>
      <c r="C14" s="51" t="s">
        <v>61</v>
      </c>
      <c r="D14" s="54">
        <v>200</v>
      </c>
      <c r="E14" s="20">
        <v>4.0599999999999996</v>
      </c>
      <c r="F14" s="28">
        <f>D14*E14</f>
        <v>811.99999999999989</v>
      </c>
    </row>
    <row r="15" spans="1:10" ht="37.5" customHeight="1">
      <c r="A15" s="51">
        <v>4</v>
      </c>
      <c r="B15" s="52" t="s">
        <v>119</v>
      </c>
      <c r="C15" s="51" t="s">
        <v>61</v>
      </c>
      <c r="D15" s="53">
        <v>3</v>
      </c>
      <c r="E15" s="20">
        <v>700</v>
      </c>
      <c r="F15" s="28">
        <f>D15*E15</f>
        <v>2100</v>
      </c>
    </row>
    <row r="16" spans="1:10" ht="76.5">
      <c r="A16" s="51">
        <v>5</v>
      </c>
      <c r="B16" s="52" t="s">
        <v>195</v>
      </c>
      <c r="C16" s="51" t="s">
        <v>61</v>
      </c>
      <c r="D16" s="53">
        <v>700</v>
      </c>
      <c r="E16" s="20">
        <v>1.6</v>
      </c>
      <c r="F16" s="28">
        <f t="shared" ref="F16" si="0">D16*E16</f>
        <v>1120</v>
      </c>
    </row>
    <row r="17" spans="1:7" s="27" customFormat="1">
      <c r="A17" s="226" t="s">
        <v>6</v>
      </c>
      <c r="B17" s="227"/>
      <c r="C17" s="227"/>
      <c r="D17" s="227"/>
      <c r="E17" s="227"/>
      <c r="F17" s="50">
        <f>SUM(F12:F16)</f>
        <v>6412</v>
      </c>
    </row>
    <row r="18" spans="1:7">
      <c r="A18" s="225"/>
      <c r="B18" s="225"/>
      <c r="C18" s="225"/>
      <c r="D18" s="225"/>
      <c r="E18" s="225"/>
      <c r="F18" s="225"/>
    </row>
    <row r="19" spans="1:7">
      <c r="A19" s="166" t="s">
        <v>72</v>
      </c>
      <c r="B19" s="166"/>
      <c r="C19" s="166"/>
      <c r="D19" s="166"/>
      <c r="E19" s="166"/>
      <c r="F19" s="166"/>
    </row>
    <row r="20" spans="1:7">
      <c r="A20" s="22" t="s">
        <v>56</v>
      </c>
      <c r="B20" s="22" t="s">
        <v>69</v>
      </c>
      <c r="C20" s="22" t="s">
        <v>70</v>
      </c>
      <c r="D20" s="22" t="s">
        <v>117</v>
      </c>
      <c r="E20" s="22" t="s">
        <v>116</v>
      </c>
      <c r="F20" s="22" t="s">
        <v>75</v>
      </c>
    </row>
    <row r="21" spans="1:7">
      <c r="A21" s="51">
        <v>1</v>
      </c>
      <c r="B21" s="52" t="s">
        <v>73</v>
      </c>
      <c r="C21" s="51" t="s">
        <v>61</v>
      </c>
      <c r="D21" s="53">
        <v>3</v>
      </c>
      <c r="E21" s="20">
        <v>1700</v>
      </c>
      <c r="F21" s="28">
        <f>D21*E21</f>
        <v>5100</v>
      </c>
    </row>
    <row r="22" spans="1:7">
      <c r="A22" s="226" t="s">
        <v>6</v>
      </c>
      <c r="B22" s="227"/>
      <c r="C22" s="227"/>
      <c r="D22" s="227"/>
      <c r="E22" s="227"/>
      <c r="F22" s="50">
        <f>SUM(F21)</f>
        <v>5100</v>
      </c>
    </row>
    <row r="23" spans="1:7">
      <c r="A23" s="225"/>
      <c r="B23" s="225"/>
      <c r="C23" s="225"/>
      <c r="D23" s="225"/>
      <c r="E23" s="225"/>
      <c r="F23" s="225"/>
    </row>
    <row r="24" spans="1:7">
      <c r="A24" s="166" t="s">
        <v>88</v>
      </c>
      <c r="B24" s="166"/>
      <c r="C24" s="166"/>
      <c r="D24" s="166"/>
      <c r="E24" s="166"/>
      <c r="F24" s="166"/>
      <c r="G24" s="166"/>
    </row>
    <row r="25" spans="1:7">
      <c r="A25" s="226" t="s">
        <v>89</v>
      </c>
      <c r="B25" s="226"/>
      <c r="C25" s="226"/>
      <c r="D25" s="226"/>
      <c r="E25" s="226"/>
      <c r="F25" s="226"/>
      <c r="G25" s="226"/>
    </row>
    <row r="26" spans="1:7" ht="25.5">
      <c r="A26" s="22" t="s">
        <v>56</v>
      </c>
      <c r="B26" s="22" t="s">
        <v>56</v>
      </c>
      <c r="C26" s="22" t="s">
        <v>70</v>
      </c>
      <c r="D26" s="49" t="s">
        <v>58</v>
      </c>
      <c r="E26" s="22" t="s">
        <v>81</v>
      </c>
      <c r="F26" s="22" t="s">
        <v>82</v>
      </c>
      <c r="G26" s="85" t="s">
        <v>194</v>
      </c>
    </row>
    <row r="27" spans="1:7" s="27" customFormat="1">
      <c r="A27" s="231">
        <v>1</v>
      </c>
      <c r="B27" s="231" t="s">
        <v>83</v>
      </c>
      <c r="C27" s="55" t="s">
        <v>61</v>
      </c>
      <c r="D27" s="56" t="s">
        <v>84</v>
      </c>
      <c r="E27" s="56" t="s">
        <v>85</v>
      </c>
      <c r="F27" s="57">
        <v>300</v>
      </c>
      <c r="G27" s="57">
        <f>F27*14</f>
        <v>4200</v>
      </c>
    </row>
    <row r="28" spans="1:7" s="27" customFormat="1">
      <c r="A28" s="231"/>
      <c r="B28" s="231"/>
      <c r="C28" s="55" t="s">
        <v>61</v>
      </c>
      <c r="D28" s="56" t="s">
        <v>86</v>
      </c>
      <c r="E28" s="56" t="s">
        <v>85</v>
      </c>
      <c r="F28" s="57">
        <v>300</v>
      </c>
      <c r="G28" s="57">
        <f>F28*14</f>
        <v>4200</v>
      </c>
    </row>
    <row r="29" spans="1:7" s="27" customFormat="1">
      <c r="A29" s="231"/>
      <c r="B29" s="231"/>
      <c r="C29" s="55" t="s">
        <v>61</v>
      </c>
      <c r="D29" s="56" t="s">
        <v>87</v>
      </c>
      <c r="E29" s="56" t="s">
        <v>85</v>
      </c>
      <c r="F29" s="57">
        <v>200</v>
      </c>
      <c r="G29" s="57">
        <f>F29*14</f>
        <v>2800</v>
      </c>
    </row>
    <row r="30" spans="1:7" s="27" customFormat="1">
      <c r="A30" s="226" t="s">
        <v>6</v>
      </c>
      <c r="B30" s="227"/>
      <c r="C30" s="227"/>
      <c r="D30" s="227"/>
      <c r="E30" s="227"/>
      <c r="F30" s="50"/>
      <c r="G30" s="81">
        <f>SUM(G27:G29)</f>
        <v>11200</v>
      </c>
    </row>
    <row r="31" spans="1:7">
      <c r="B31" s="23"/>
    </row>
    <row r="32" spans="1:7">
      <c r="A32" s="166" t="s">
        <v>159</v>
      </c>
      <c r="B32" s="166"/>
      <c r="C32" s="166"/>
      <c r="D32" s="166"/>
      <c r="E32" s="166"/>
      <c r="F32" s="166"/>
    </row>
    <row r="33" spans="1:6" ht="22.5">
      <c r="A33" s="78" t="s">
        <v>56</v>
      </c>
      <c r="B33" s="78" t="s">
        <v>160</v>
      </c>
      <c r="C33" s="78" t="s">
        <v>70</v>
      </c>
      <c r="D33" s="78" t="s">
        <v>161</v>
      </c>
      <c r="E33" s="78" t="s">
        <v>162</v>
      </c>
      <c r="F33" s="78" t="s">
        <v>163</v>
      </c>
    </row>
    <row r="34" spans="1:6" ht="25.5">
      <c r="A34" s="77">
        <v>1</v>
      </c>
      <c r="B34" s="68" t="s">
        <v>164</v>
      </c>
      <c r="C34" s="55" t="s">
        <v>61</v>
      </c>
      <c r="D34" s="56">
        <v>1</v>
      </c>
      <c r="E34" s="233">
        <v>187.51</v>
      </c>
      <c r="F34" s="80">
        <f>E34*D34</f>
        <v>187.51</v>
      </c>
    </row>
    <row r="35" spans="1:6" ht="25.5">
      <c r="A35" s="77">
        <v>2</v>
      </c>
      <c r="B35" s="68" t="s">
        <v>165</v>
      </c>
      <c r="C35" s="55" t="s">
        <v>61</v>
      </c>
      <c r="D35" s="77">
        <v>1</v>
      </c>
      <c r="E35" s="233">
        <v>112.2</v>
      </c>
      <c r="F35" s="80">
        <f t="shared" ref="F35:F36" si="1">E35*D35</f>
        <v>112.2</v>
      </c>
    </row>
    <row r="36" spans="1:6" ht="25.5">
      <c r="A36" s="77">
        <v>3</v>
      </c>
      <c r="B36" s="68" t="s">
        <v>166</v>
      </c>
      <c r="C36" s="55" t="s">
        <v>61</v>
      </c>
      <c r="D36" s="77">
        <v>1</v>
      </c>
      <c r="E36" s="233">
        <v>115.4</v>
      </c>
      <c r="F36" s="80">
        <f t="shared" si="1"/>
        <v>115.4</v>
      </c>
    </row>
    <row r="37" spans="1:6" ht="15" customHeight="1">
      <c r="A37" s="228" t="s">
        <v>6</v>
      </c>
      <c r="B37" s="229"/>
      <c r="C37" s="229"/>
      <c r="D37" s="229"/>
      <c r="E37" s="229"/>
      <c r="F37" s="79">
        <f>SUM(F34:F36)</f>
        <v>415.11</v>
      </c>
    </row>
    <row r="38" spans="1:6" ht="15" customHeight="1"/>
    <row r="39" spans="1:6" ht="15" customHeight="1">
      <c r="A39" s="230" t="s">
        <v>124</v>
      </c>
      <c r="B39" s="230"/>
      <c r="C39" s="230"/>
      <c r="D39" s="230"/>
      <c r="E39" s="230"/>
      <c r="F39" s="83">
        <f>SUM(F8+F17+F22+G30+F37)</f>
        <v>26427.11</v>
      </c>
    </row>
  </sheetData>
  <mergeCells count="21">
    <mergeCell ref="A1:F1"/>
    <mergeCell ref="A2:F2"/>
    <mergeCell ref="A4:F4"/>
    <mergeCell ref="A17:E17"/>
    <mergeCell ref="A5:F5"/>
    <mergeCell ref="A10:F10"/>
    <mergeCell ref="A8:E8"/>
    <mergeCell ref="A9:F9"/>
    <mergeCell ref="A3:G3"/>
    <mergeCell ref="A18:F18"/>
    <mergeCell ref="A30:E30"/>
    <mergeCell ref="A32:F32"/>
    <mergeCell ref="A37:E37"/>
    <mergeCell ref="A39:E39"/>
    <mergeCell ref="A19:F19"/>
    <mergeCell ref="A24:G24"/>
    <mergeCell ref="A25:G25"/>
    <mergeCell ref="A22:E22"/>
    <mergeCell ref="A27:A29"/>
    <mergeCell ref="A23:F23"/>
    <mergeCell ref="B27:B29"/>
  </mergeCells>
  <pageMargins left="0.51181102362204722" right="0.51181102362204722" top="0.78740157480314965" bottom="0.78740157480314965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workbookViewId="0">
      <selection activeCell="J12" sqref="J12"/>
    </sheetView>
  </sheetViews>
  <sheetFormatPr defaultRowHeight="15"/>
  <cols>
    <col min="1" max="1" width="26.5703125" customWidth="1"/>
    <col min="2" max="2" width="16.7109375" customWidth="1"/>
    <col min="3" max="3" width="14.42578125" customWidth="1"/>
    <col min="4" max="4" width="14" customWidth="1"/>
    <col min="5" max="5" width="14.28515625" customWidth="1"/>
    <col min="6" max="6" width="13.7109375" customWidth="1"/>
    <col min="7" max="7" width="14.5703125" customWidth="1"/>
  </cols>
  <sheetData>
    <row r="3" spans="1:7">
      <c r="A3" s="155" t="s">
        <v>158</v>
      </c>
      <c r="B3" s="156"/>
      <c r="C3" s="135" t="s">
        <v>168</v>
      </c>
      <c r="D3" s="135" t="s">
        <v>169</v>
      </c>
      <c r="E3" s="135" t="s">
        <v>170</v>
      </c>
      <c r="F3" s="135" t="s">
        <v>171</v>
      </c>
      <c r="G3" s="147" t="s">
        <v>6</v>
      </c>
    </row>
    <row r="4" spans="1:7">
      <c r="A4" s="153" t="s">
        <v>98</v>
      </c>
      <c r="B4" s="1">
        <f>RH!C41</f>
        <v>328954.14999999997</v>
      </c>
      <c r="C4" s="1">
        <f>B4/14*4</f>
        <v>93986.9</v>
      </c>
      <c r="D4" s="115">
        <f>B4/14*4</f>
        <v>93986.9</v>
      </c>
      <c r="E4" s="116">
        <f>B4/14*4</f>
        <v>93986.9</v>
      </c>
      <c r="F4" s="129">
        <f>B4/14*2</f>
        <v>46993.45</v>
      </c>
      <c r="G4" s="130">
        <f t="shared" ref="G4:G14" si="0">SUM(C4:F4)</f>
        <v>328954.14999999997</v>
      </c>
    </row>
    <row r="5" spans="1:7">
      <c r="A5" s="153" t="s">
        <v>128</v>
      </c>
      <c r="B5" s="1">
        <f>RH!C42</f>
        <v>28465.5</v>
      </c>
      <c r="C5" s="1">
        <f t="shared" ref="C5:C11" si="1">B5</f>
        <v>28465.5</v>
      </c>
      <c r="D5" s="117"/>
      <c r="E5" s="118"/>
      <c r="F5" s="95"/>
      <c r="G5" s="130">
        <f t="shared" si="0"/>
        <v>28465.5</v>
      </c>
    </row>
    <row r="6" spans="1:7">
      <c r="A6" s="154" t="s">
        <v>127</v>
      </c>
      <c r="B6" s="131">
        <f>RH!C43</f>
        <v>45583.5</v>
      </c>
      <c r="C6" s="131">
        <f t="shared" si="1"/>
        <v>45583.5</v>
      </c>
      <c r="D6" s="132"/>
      <c r="E6" s="132"/>
      <c r="F6" s="132"/>
      <c r="G6" s="140">
        <f t="shared" si="0"/>
        <v>45583.5</v>
      </c>
    </row>
    <row r="7" spans="1:7">
      <c r="A7" s="154" t="s">
        <v>122</v>
      </c>
      <c r="B7" s="119">
        <f>RH!C44</f>
        <v>6412</v>
      </c>
      <c r="C7" s="119">
        <f t="shared" si="1"/>
        <v>6412</v>
      </c>
      <c r="D7" s="132"/>
      <c r="E7" s="132"/>
      <c r="F7" s="132"/>
      <c r="G7" s="141">
        <f t="shared" si="0"/>
        <v>6412</v>
      </c>
    </row>
    <row r="8" spans="1:7">
      <c r="A8" s="154" t="s">
        <v>72</v>
      </c>
      <c r="B8" s="119">
        <f>RH!C45</f>
        <v>5100</v>
      </c>
      <c r="C8" s="119">
        <f t="shared" si="1"/>
        <v>5100</v>
      </c>
      <c r="D8" s="132"/>
      <c r="E8" s="132"/>
      <c r="F8" s="132"/>
      <c r="G8" s="141">
        <f t="shared" si="0"/>
        <v>5100</v>
      </c>
    </row>
    <row r="9" spans="1:7">
      <c r="A9" s="154" t="s">
        <v>123</v>
      </c>
      <c r="B9" s="119">
        <f>RH!C46</f>
        <v>3300</v>
      </c>
      <c r="C9" s="119">
        <f t="shared" si="1"/>
        <v>3300</v>
      </c>
      <c r="D9" s="132"/>
      <c r="E9" s="132"/>
      <c r="F9" s="132"/>
      <c r="G9" s="141">
        <f t="shared" si="0"/>
        <v>3300</v>
      </c>
    </row>
    <row r="10" spans="1:7">
      <c r="A10" s="157" t="s">
        <v>88</v>
      </c>
      <c r="B10" s="139">
        <f>RH!C47</f>
        <v>11200</v>
      </c>
      <c r="C10" s="139">
        <f t="shared" si="1"/>
        <v>11200</v>
      </c>
      <c r="D10" s="132"/>
      <c r="E10" s="132"/>
      <c r="F10" s="132"/>
      <c r="G10" s="142">
        <f t="shared" si="0"/>
        <v>11200</v>
      </c>
    </row>
    <row r="11" spans="1:7">
      <c r="A11" s="154" t="s">
        <v>159</v>
      </c>
      <c r="B11" s="119">
        <f>RH!C48</f>
        <v>415.11</v>
      </c>
      <c r="C11" s="119">
        <f t="shared" si="1"/>
        <v>415.11</v>
      </c>
      <c r="D11" s="132"/>
      <c r="E11" s="132"/>
      <c r="F11" s="132"/>
      <c r="G11" s="141">
        <f t="shared" si="0"/>
        <v>415.11</v>
      </c>
    </row>
    <row r="12" spans="1:7">
      <c r="A12" s="158" t="s">
        <v>79</v>
      </c>
      <c r="B12" s="143">
        <f>SUM(B4:B11)</f>
        <v>429430.25999999995</v>
      </c>
      <c r="C12" s="143">
        <f>SUM(C4:C11)</f>
        <v>194463.00999999998</v>
      </c>
      <c r="D12" s="144">
        <f>SUM(D4:D11)</f>
        <v>93986.9</v>
      </c>
      <c r="E12" s="145">
        <f>SUM(E4:E11)</f>
        <v>93986.9</v>
      </c>
      <c r="F12" s="144">
        <f>SUM(F4:F11)</f>
        <v>46993.45</v>
      </c>
      <c r="G12" s="146">
        <f t="shared" si="0"/>
        <v>429430.25999999995</v>
      </c>
    </row>
    <row r="13" spans="1:7">
      <c r="A13" s="159" t="s">
        <v>192</v>
      </c>
      <c r="B13" s="136">
        <f>SUM(B4:B9,B11)</f>
        <v>418230.25999999995</v>
      </c>
      <c r="C13" s="136">
        <f>SUM(C4+C5+C6+C7+C8+C9+C11)</f>
        <v>183263.00999999998</v>
      </c>
      <c r="D13" s="136">
        <f>SUM(D12)</f>
        <v>93986.9</v>
      </c>
      <c r="E13" s="137">
        <f>SUM(E12)</f>
        <v>93986.9</v>
      </c>
      <c r="F13" s="136">
        <f>SUM(F12)</f>
        <v>46993.45</v>
      </c>
      <c r="G13" s="136">
        <f t="shared" si="0"/>
        <v>418230.25999999995</v>
      </c>
    </row>
    <row r="14" spans="1:7">
      <c r="A14" s="160" t="s">
        <v>193</v>
      </c>
      <c r="B14" s="138">
        <f>B10</f>
        <v>11200</v>
      </c>
      <c r="C14" s="138">
        <f>SUM(B14)</f>
        <v>11200</v>
      </c>
      <c r="D14" s="152" t="s">
        <v>136</v>
      </c>
      <c r="E14" s="152" t="s">
        <v>136</v>
      </c>
      <c r="F14" s="152" t="s">
        <v>136</v>
      </c>
      <c r="G14" s="138">
        <f t="shared" si="0"/>
        <v>11200</v>
      </c>
    </row>
    <row r="15" spans="1:7">
      <c r="A15" s="161" t="s">
        <v>79</v>
      </c>
      <c r="B15" s="148">
        <f>SUM(B13:B14)</f>
        <v>429430.25999999995</v>
      </c>
      <c r="C15" s="149">
        <f t="shared" ref="C15:G15" si="2">SUM(C13:C14)</f>
        <v>194463.00999999998</v>
      </c>
      <c r="D15" s="148">
        <f t="shared" si="2"/>
        <v>93986.9</v>
      </c>
      <c r="E15" s="150">
        <f>SUM(E13:E14)</f>
        <v>93986.9</v>
      </c>
      <c r="F15" s="148">
        <f t="shared" si="2"/>
        <v>46993.45</v>
      </c>
      <c r="G15" s="148">
        <f t="shared" si="2"/>
        <v>429430.25999999995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RH</vt:lpstr>
      <vt:lpstr>MATERIAL ESPORTIVO</vt:lpstr>
      <vt:lpstr>UNIFORMES</vt:lpstr>
      <vt:lpstr>DIVERSOS</vt:lpstr>
      <vt:lpstr>GERAL</vt:lpstr>
      <vt:lpstr>RH!Area_de_impressao</vt:lpstr>
    </vt:vector>
  </TitlesOfParts>
  <Company>Sudesb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arehem</dc:creator>
  <cp:lastModifiedBy>jessica.pinto</cp:lastModifiedBy>
  <cp:lastPrinted>2017-08-17T19:45:47Z</cp:lastPrinted>
  <dcterms:created xsi:type="dcterms:W3CDTF">2015-04-07T14:59:25Z</dcterms:created>
  <dcterms:modified xsi:type="dcterms:W3CDTF">2017-08-17T19:56:59Z</dcterms:modified>
</cp:coreProperties>
</file>