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945" yWindow="-240" windowWidth="11850" windowHeight="9780" activeTab="1"/>
  </bookViews>
  <sheets>
    <sheet name="RH" sheetId="1" r:id="rId1"/>
    <sheet name="MATERIAL ESPORTIVO" sheetId="2" r:id="rId2"/>
    <sheet name="UNIFORMES" sheetId="3" r:id="rId3"/>
    <sheet name="DIVERSOS" sheetId="4" r:id="rId4"/>
  </sheets>
  <calcPr calcId="125725"/>
</workbook>
</file>

<file path=xl/calcChain.xml><?xml version="1.0" encoding="utf-8"?>
<calcChain xmlns="http://schemas.openxmlformats.org/spreadsheetml/2006/main">
  <c r="E49" i="2"/>
  <c r="E48"/>
  <c r="E47"/>
  <c r="E46"/>
  <c r="E45"/>
  <c r="E44"/>
  <c r="E43"/>
  <c r="E42"/>
  <c r="E41"/>
  <c r="E50" l="1"/>
  <c r="E51" l="1"/>
  <c r="G28" i="4" l="1"/>
  <c r="G29"/>
  <c r="F13"/>
  <c r="F14"/>
  <c r="F15"/>
  <c r="F17" s="1"/>
  <c r="F16"/>
  <c r="F12"/>
  <c r="G39" i="3" l="1"/>
  <c r="G38"/>
  <c r="G40" s="1"/>
  <c r="C41" i="1"/>
  <c r="E37" i="2" l="1"/>
  <c r="E36"/>
  <c r="E35"/>
  <c r="E34"/>
  <c r="E33"/>
  <c r="E32"/>
  <c r="E31"/>
  <c r="E30"/>
  <c r="E38" l="1"/>
  <c r="E50" i="1"/>
  <c r="F50"/>
  <c r="G50"/>
  <c r="E10"/>
  <c r="G10" s="1"/>
  <c r="J10" s="1"/>
  <c r="E11"/>
  <c r="E12"/>
  <c r="E13"/>
  <c r="D9"/>
  <c r="D10"/>
  <c r="D11"/>
  <c r="D12"/>
  <c r="D13"/>
  <c r="G27" i="4"/>
  <c r="G11" i="1" l="1"/>
  <c r="J11" s="1"/>
  <c r="E21" i="2"/>
  <c r="E22"/>
  <c r="E23"/>
  <c r="E24"/>
  <c r="E25"/>
  <c r="E11"/>
  <c r="E12"/>
  <c r="E13"/>
  <c r="E14"/>
  <c r="E15"/>
  <c r="G30" i="4"/>
  <c r="F36"/>
  <c r="F35"/>
  <c r="F34"/>
  <c r="C46" i="1" l="1"/>
  <c r="C50" s="1"/>
  <c r="F37" i="4"/>
  <c r="C47" i="1" s="1"/>
  <c r="D47" s="1"/>
  <c r="H47" s="1"/>
  <c r="G29" i="3" l="1"/>
  <c r="G28"/>
  <c r="E20" i="2"/>
  <c r="E26" s="1"/>
  <c r="G30" i="3" l="1"/>
  <c r="G23"/>
  <c r="E10" i="2" l="1"/>
  <c r="E16" l="1"/>
  <c r="B22" i="1"/>
  <c r="G22" i="3" l="1"/>
  <c r="G24" s="1"/>
  <c r="G17"/>
  <c r="G16"/>
  <c r="G41" l="1"/>
  <c r="C42" i="1" s="1"/>
  <c r="D41"/>
  <c r="G18" i="3"/>
  <c r="H41" i="1" l="1"/>
  <c r="F7" i="4"/>
  <c r="G11" i="3"/>
  <c r="G10"/>
  <c r="G12" l="1"/>
  <c r="D46" i="1"/>
  <c r="D50" s="1"/>
  <c r="H46" l="1"/>
  <c r="H50" s="1"/>
  <c r="D31"/>
  <c r="D42" l="1"/>
  <c r="H14"/>
  <c r="F9"/>
  <c r="F12"/>
  <c r="G12" s="1"/>
  <c r="J12" s="1"/>
  <c r="F13"/>
  <c r="G13" s="1"/>
  <c r="J13" s="1"/>
  <c r="F8"/>
  <c r="E9"/>
  <c r="G9" s="1"/>
  <c r="J9" s="1"/>
  <c r="H42" l="1"/>
  <c r="D8" l="1"/>
  <c r="G8" s="1"/>
  <c r="J8" s="1"/>
  <c r="G35"/>
  <c r="F21" i="4"/>
  <c r="F22" s="1"/>
  <c r="C44" i="1" s="1"/>
  <c r="D44" s="1"/>
  <c r="H44" s="1"/>
  <c r="F8" i="4"/>
  <c r="F39" l="1"/>
  <c r="C45" i="1"/>
  <c r="D45" s="1"/>
  <c r="H45" s="1"/>
  <c r="F26"/>
  <c r="G26" s="1"/>
  <c r="I26" s="1"/>
  <c r="D26"/>
  <c r="C26"/>
  <c r="C43" l="1"/>
  <c r="E26"/>
  <c r="D43" l="1"/>
  <c r="G36"/>
  <c r="F31"/>
  <c r="I31" s="1"/>
  <c r="H43" l="1"/>
  <c r="D19"/>
  <c r="D20"/>
  <c r="D21"/>
  <c r="D18" l="1"/>
  <c r="D22" s="1"/>
  <c r="J14" l="1"/>
  <c r="G37" l="1"/>
  <c r="C40"/>
  <c r="F40" l="1"/>
  <c r="F48" s="1"/>
  <c r="F49" s="1"/>
  <c r="F51" s="1"/>
  <c r="G40"/>
  <c r="D40"/>
  <c r="D49" s="1"/>
  <c r="E40"/>
  <c r="C49"/>
  <c r="C51" s="1"/>
  <c r="C48"/>
  <c r="E48"/>
  <c r="H40" l="1"/>
  <c r="G48"/>
  <c r="G49" s="1"/>
  <c r="G51" s="1"/>
  <c r="D48"/>
  <c r="E49"/>
  <c r="D51"/>
  <c r="H49" l="1"/>
  <c r="H51" s="1"/>
  <c r="E51"/>
  <c r="H48"/>
</calcChain>
</file>

<file path=xl/sharedStrings.xml><?xml version="1.0" encoding="utf-8"?>
<sst xmlns="http://schemas.openxmlformats.org/spreadsheetml/2006/main" count="341" uniqueCount="189">
  <si>
    <t>FUNÇÃO</t>
  </si>
  <si>
    <t>CARGA HORÁRIA SEMANAL</t>
  </si>
  <si>
    <t>REMUNERAÇÃO</t>
  </si>
  <si>
    <t>TOTAL / MÊS</t>
  </si>
  <si>
    <t>QTD</t>
  </si>
  <si>
    <t>PERÍODO/MÊS</t>
  </si>
  <si>
    <t>TOTAL</t>
  </si>
  <si>
    <t>Supervisor</t>
  </si>
  <si>
    <t>Professor</t>
  </si>
  <si>
    <t>EXAMES ADMISSIONAIS/ DEMISSIONAIS</t>
  </si>
  <si>
    <t>QTD. DE PESSOAS</t>
  </si>
  <si>
    <t xml:space="preserve"> </t>
  </si>
  <si>
    <t>Exames Demissionais Sup/Coord/Agente</t>
  </si>
  <si>
    <t>Assistente Social</t>
  </si>
  <si>
    <t>ESTAGIÁRIO</t>
  </si>
  <si>
    <t>SEGURO</t>
  </si>
  <si>
    <t>Estagiário N. Superior</t>
  </si>
  <si>
    <t>BENEFICIÁRIOS</t>
  </si>
  <si>
    <t>FAIXA ETÁRIA DE COBERTURA</t>
  </si>
  <si>
    <t>UNIDADE DE MEDIDA</t>
  </si>
  <si>
    <t>QUANTIDADE</t>
  </si>
  <si>
    <t>CUSTO TOTAL</t>
  </si>
  <si>
    <t>Contratos</t>
  </si>
  <si>
    <t>Estagiários</t>
  </si>
  <si>
    <t>UTILIZAR  PAPEL TIMBRADO DA ORGANIZAÇÃO</t>
  </si>
  <si>
    <t>Colocar nome da Instituição</t>
  </si>
  <si>
    <t>ANEXO IV</t>
  </si>
  <si>
    <t>Rede ( par )</t>
  </si>
  <si>
    <t>Apito</t>
  </si>
  <si>
    <t>Cones médios</t>
  </si>
  <si>
    <t>Material: Polietileno de baixa densidade, peso: 725 g, dmensao: 50 x 33 cm.</t>
  </si>
  <si>
    <t>Bomba p/ encher bola</t>
  </si>
  <si>
    <t>MATERIAL ESPORTIVO POR MODALIDADE</t>
  </si>
  <si>
    <t>PRODUTO</t>
  </si>
  <si>
    <t>Discriminação</t>
  </si>
  <si>
    <t xml:space="preserve">Quantidade de alunos (preencher): </t>
  </si>
  <si>
    <t>Sub Total</t>
  </si>
  <si>
    <t>ITEM</t>
  </si>
  <si>
    <t>Material</t>
  </si>
  <si>
    <t>Tipo</t>
  </si>
  <si>
    <t>Unidade</t>
  </si>
  <si>
    <t>Camiseta  100% poliester na cor branca, com gola azul, tamanho de 17cm e a logomarca da sudesb e do governo nas costas lado a lado, centralizado  no tamanho de 10cm cada marca. As marcas serão impressas em silkscreen</t>
  </si>
  <si>
    <t>UND</t>
  </si>
  <si>
    <t xml:space="preserve">Material                   </t>
  </si>
  <si>
    <t>Auxiliar Administrativo</t>
  </si>
  <si>
    <t>Retenção                 ISS 5%</t>
  </si>
  <si>
    <t>Retenção            INSS 11%</t>
  </si>
  <si>
    <t>REMUNERAÇÃO LÍQUIDA</t>
  </si>
  <si>
    <t>Recolimento INSS 20%</t>
  </si>
  <si>
    <t xml:space="preserve">PREMIAÇÃO </t>
  </si>
  <si>
    <t>MATERIAIS</t>
  </si>
  <si>
    <t>UNIDADE</t>
  </si>
  <si>
    <t>Medalhas em Ferro de 5,0cm de diâmetro</t>
  </si>
  <si>
    <t>EVENTOS</t>
  </si>
  <si>
    <t>Eventos</t>
  </si>
  <si>
    <t>DIVULGAÇÃO</t>
  </si>
  <si>
    <t xml:space="preserve">V.TOTAL </t>
  </si>
  <si>
    <t>V.TOTAL</t>
  </si>
  <si>
    <t>PLANILHA DE CUSTOS - RECURSOS HUMANOS</t>
  </si>
  <si>
    <t>EMPREGADOS</t>
  </si>
  <si>
    <t xml:space="preserve">TOTAL GERAL </t>
  </si>
  <si>
    <t>Valor TOTAL</t>
  </si>
  <si>
    <t>Frequência</t>
  </si>
  <si>
    <t>Concessionárias</t>
  </si>
  <si>
    <t>Água</t>
  </si>
  <si>
    <t>Mensal</t>
  </si>
  <si>
    <t>Luz</t>
  </si>
  <si>
    <t>Telefone</t>
  </si>
  <si>
    <t>MANUTENÇÃO</t>
  </si>
  <si>
    <t>Valores teto para repasse para concessionárias e pequenos reparos</t>
  </si>
  <si>
    <t>FUNÇÕES</t>
  </si>
  <si>
    <t>QTD.</t>
  </si>
  <si>
    <t xml:space="preserve">                                                                                                                                                       </t>
  </si>
  <si>
    <t>ENCARGOS (68,75%)</t>
  </si>
  <si>
    <t>ANEXO XIII</t>
  </si>
  <si>
    <t xml:space="preserve">Camisa em piquê dry micro na cor azul com gola azul marinho em formato v, viés nas mangas na cor azul marinho, fechamento lateral com ponto cadeia, bainha com 2 cm de largura com acabamento interno,levando a logomarca do programa na frente e no lado esquerdo no tamanho de 10cm, a logomarca da sudesb e do governo nas costas lado a lado, centralizado  no tamanho de 10cm cada marca.As marcas serão impressas em silkescren.  </t>
  </si>
  <si>
    <t>Auxiliar de Serviços Gerais</t>
  </si>
  <si>
    <t>PRESTADOR DE SERVIÇO</t>
  </si>
  <si>
    <t>RH</t>
  </si>
  <si>
    <t>CAMISAS</t>
  </si>
  <si>
    <t>Assessoria contábil</t>
  </si>
  <si>
    <t>Coordenador</t>
  </si>
  <si>
    <t>ALIMENTAÇÃO** (R$12,00x22 dias)</t>
  </si>
  <si>
    <t>VALE TRANSPORTE* (R$7,20x22 dias -6%da rem.bruta)</t>
  </si>
  <si>
    <t>CARGA HOÁRIA</t>
  </si>
  <si>
    <t>VALOR  R$</t>
  </si>
  <si>
    <t>Exames Admissionais Sup/Coord/Assist. Soc./Aux. Adm. e Serv. Gerais</t>
  </si>
  <si>
    <t xml:space="preserve">V.UNIT. </t>
  </si>
  <si>
    <t xml:space="preserve">QTD </t>
  </si>
  <si>
    <t>Panfletos A5, 1X0 cor, papel AA 300gs</t>
  </si>
  <si>
    <t>Placas em lona, formato 2,0x1,0m, em aro de madeira e fixação no solo por meio de 02 barrotes</t>
  </si>
  <si>
    <t>Cartaz  formato A3, 4x0 cor, papel couchê fosco</t>
  </si>
  <si>
    <t>Banners em lona, 4x0 cor, formato 80x1,5mt, com acabamento em madeira</t>
  </si>
  <si>
    <t>MATERIAL DIVULGAÇÃO</t>
  </si>
  <si>
    <t>MEDALHAS</t>
  </si>
  <si>
    <t>TOTAL GERAL</t>
  </si>
  <si>
    <t>em tecido tactel na cor azul marinho, com elástico regulável na cintura, modelo unisex, bolsos traseiros e nas laterais, com impressão das logomarcas em silk screen.</t>
  </si>
  <si>
    <t>UNIFORMES POR MODALIDADE</t>
  </si>
  <si>
    <t>Material de Premiação/Eventos/Divulgação/Manutenção</t>
  </si>
  <si>
    <t>UNIFORMES</t>
  </si>
  <si>
    <t>MATERIAL ESPORTIVOS</t>
  </si>
  <si>
    <t xml:space="preserve"> PARA 25 ALUNOS POR TURMA</t>
  </si>
  <si>
    <t>-</t>
  </si>
  <si>
    <t>Exames Admissionais Professor +ECG</t>
  </si>
  <si>
    <t>Exames Demissionais Professor +ECG</t>
  </si>
  <si>
    <t>em tacktel com elástico e cordão na cor azul royal e impressões em silk screen</t>
  </si>
  <si>
    <t>Valor  Unitário R$</t>
  </si>
  <si>
    <t>Bola</t>
  </si>
  <si>
    <t>BOLA, de futebol de salao, oficial, em microfibra, peso 410 a 440g, circunferência 61 a 64cm, câmara de butil, mikolo removível, matrizada e lubrificada, reconhecida pela Confedeeração Brasileira de Futebol de Salão.</t>
  </si>
  <si>
    <t>REDE, para futebol de salao, tamanho oficial, em malha 10 x 10 cm, fio 4.0 mm de nylon.</t>
  </si>
  <si>
    <t>metalico, com cordao trancado em naylon, na cor cafe.</t>
  </si>
  <si>
    <t>BOMBA, de ar para enchimento de bola, em plástico.</t>
  </si>
  <si>
    <t>Colete</t>
  </si>
  <si>
    <t>Valor  TOTAL</t>
  </si>
  <si>
    <t>para prática de esporte, 100% poliéster, aberto dos dois lados, com elástico encapado e debrum nas laterais, com logomarca padrão da unidade, em cores variadas e tamanho).</t>
  </si>
  <si>
    <t>PROJETO DE INICIAÇÃO ESPORTIVA, PARADESPORTIVA, LAZER E INCLUSÃO SOCIAL- CPJ</t>
  </si>
  <si>
    <t>Valor  referencial R$</t>
  </si>
  <si>
    <t>Valor  TOTAL*</t>
  </si>
  <si>
    <t>Berimbau</t>
  </si>
  <si>
    <t>em madeira biriba, com 160 cm de comprimento, corda de arame fino, cabaca, acompanhado de pedra ou moeda (dobrao), vareta e chocalho.</t>
  </si>
  <si>
    <t>Pandeiro grande de couro</t>
  </si>
  <si>
    <t>PANDEIRO aro 10 ", pele couro animal, corpo em madeira, com parafuso de afinacao em metal cromado.</t>
  </si>
  <si>
    <t>Corda</t>
  </si>
  <si>
    <t>Corda 100% algodão para Capoeira, compre sua corda de 8,10 ou 12 mm, por quilo.</t>
  </si>
  <si>
    <t>Caxixi</t>
  </si>
  <si>
    <t>médio, com cabaca e vime trancado, fabricado artesanalmente, dimensoes de 30 x 20cm.</t>
  </si>
  <si>
    <t>Atabaque</t>
  </si>
  <si>
    <t>profissional, tamanho grande, 120 cm, de madeira talhada, forrado com pele de couro, com tensor.</t>
  </si>
  <si>
    <t>Agogo</t>
  </si>
  <si>
    <t xml:space="preserve">Duplo Cromado </t>
  </si>
  <si>
    <t xml:space="preserve"> Em brim, com elástico na cintura criança, com impressões na perna esquerda, na altura da coxa, conforme modelo.  As marcas serão impressas em silkescren e em policromia . </t>
  </si>
  <si>
    <t>OUTROS MATERIAIS</t>
  </si>
  <si>
    <t>MATERAIS</t>
  </si>
  <si>
    <t>QUANT.</t>
  </si>
  <si>
    <t>VALOR UNITÁRIO</t>
  </si>
  <si>
    <t>VALOR TOTAL</t>
  </si>
  <si>
    <t>KIT de Primeiros Sococrros</t>
  </si>
  <si>
    <t>Aparelho de pressão arterial de pressão</t>
  </si>
  <si>
    <t>Monitor de frequencia cardiaca de pulso</t>
  </si>
  <si>
    <t>TOTAL GERAL DO PROJETO</t>
  </si>
  <si>
    <t>1ª PARCELA</t>
  </si>
  <si>
    <t>FONTE 128</t>
  </si>
  <si>
    <t>FONTE 246</t>
  </si>
  <si>
    <t>PERÍODO/ MÊS</t>
  </si>
  <si>
    <t>Camisas p/ Supervisor/ Professores/Assistente Social Coordenador/Auxiliares /Estagiários (3 para cada)</t>
  </si>
  <si>
    <t>Camisa do Aluno (2 para cada)</t>
  </si>
  <si>
    <t>Bermuda (2 para cada)</t>
  </si>
  <si>
    <t>Camisa do Aluno  (2 para cada)</t>
  </si>
  <si>
    <t>Calça  (1 para cada)</t>
  </si>
  <si>
    <t>Valores por mês</t>
  </si>
  <si>
    <t>02 educação física+01 assist. social</t>
  </si>
  <si>
    <t xml:space="preserve">CUSTO UNIT. /MÊS </t>
  </si>
  <si>
    <t>OBJETO</t>
  </si>
  <si>
    <t>1 servente +2 agente</t>
  </si>
  <si>
    <t>Total p/ 14 meses</t>
  </si>
  <si>
    <t>FUTSAL (200 alunos)</t>
  </si>
  <si>
    <t>CAPOEIRA (200 alunos)</t>
  </si>
  <si>
    <t>Bola para mini basquete</t>
  </si>
  <si>
    <t>BOLA, de basquetebol infantil, matrizada, confeccionada em borracha, circunferencia de 56-59 cm, peso com 300-325 gramas, camara com sistema airbility, miolo com sistema slip system removivel e lubrificado</t>
  </si>
  <si>
    <t>Bola Adulto masculino</t>
  </si>
  <si>
    <t>BOLA, de basquetebol, profissional, em micro fibra, na cor vermelha, selo de parovação da FIBA, com peso de 600 a 650 grs, pressão de 7 a 9 libras, circunferência de 75 a 7cm, câmara de butil, maior retenção de ar, miolo removível e lubrificado.</t>
  </si>
  <si>
    <t>Bola Adulto feminino</t>
  </si>
  <si>
    <t>BOLA, de basquetebol, profissional, em micro fibra, na cor vermelha, selo de parovação da FIBA, com peso de 500 a 565 gramas, pressão de 7 a 9 libras, circunferência de 72 a 74cm, câmara de butil, maior retenção de ar, miolo removível e lubrificado.</t>
  </si>
  <si>
    <t>confeccionada em polietileno trançado, com espessura de 4mm, malha 5x5cm.</t>
  </si>
  <si>
    <t>metalico, com cordao trancado em nylon, na cor cafe.</t>
  </si>
  <si>
    <t>BOMBA, de ar para enchimento de bola, em metal, cabo em madeira.</t>
  </si>
  <si>
    <t xml:space="preserve">Colete </t>
  </si>
  <si>
    <t>para prática de esporte, 100% poliéster, aberto dos dois lados, com elástico encapado e debrum nas laterais, com logomarca padrão da unidade em cores diferentes (definir tamanho).</t>
  </si>
  <si>
    <t>BASQUETE (8 turmas - 1 núcleo)100 alunos</t>
  </si>
  <si>
    <t>para prática de esporte, 100% poliéster, aberto dos dois lados, com elástico encapado e debrum nas laterais, com logomarca padrão da unidade. (definir cor e tamanho)</t>
  </si>
  <si>
    <t>Calça(3 prof.+ 2 estag) 3 para cada</t>
  </si>
  <si>
    <t>BASQUETE (100 aluos)</t>
  </si>
  <si>
    <t xml:space="preserve">Valor Unit. Referencial </t>
  </si>
  <si>
    <t>VOLEI (100 aluos)</t>
  </si>
  <si>
    <t>.</t>
  </si>
  <si>
    <t>TRANSPORTE (R$7,20x22 dias)</t>
  </si>
  <si>
    <t>Termo referncial por núcleo  local aonde será desenvolvida a atividade)</t>
  </si>
  <si>
    <t>Carteirinha de identificação dos alunos e plástico (modelo Sudesb) 8,5x5,0cm, papel supremo duo design 300grs, 4x1 cor.</t>
  </si>
  <si>
    <t>VOLEI ( 100 alunos)</t>
  </si>
  <si>
    <t>Bola vôlei de quadra</t>
  </si>
  <si>
    <t>BOLA, de voleibol, oficial, couro sintetico, peso 260 a 280 g, circunferencia 65 a 67 cm, camara de latex, miolo removivel e lubrificado, reconhecida pela Confederação Brasileira de Voleibol.</t>
  </si>
  <si>
    <t>Rede</t>
  </si>
  <si>
    <t>REDE, para esporte, de voleybol oficial, confeccionada em polietileno, com quatro faixas em algodao, com porta antena, dimensoes de 1,00 x 9,50m</t>
  </si>
  <si>
    <t>Antena par</t>
  </si>
  <si>
    <t>ANTENA, para rede de voleibol, oficial, em fibra de carbono.</t>
  </si>
  <si>
    <t>BOMBA, de ar para enchimento de bola, emplástico</t>
  </si>
  <si>
    <t>Padrão Completo masculino</t>
  </si>
  <si>
    <t>100% poliéster, composto de 12 camisas, contendo a camisa do líbero,12 calções em tecido 100% poliéster, 12 pares de meiões, com a logomarca padrão da unidade (definir tamanho).</t>
  </si>
  <si>
    <t>Padrão Completo feminino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</si>
</sst>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_-* #,##0_-;\-* #,##0_-;_-* &quot;-&quot;??_-;_-@_-"/>
    <numFmt numFmtId="167" formatCode="#,##0_ ;\-#,##0\ "/>
    <numFmt numFmtId="168" formatCode="#,##0.00_ ;\-#,##0.0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Verdana"/>
      <family val="2"/>
    </font>
    <font>
      <sz val="11"/>
      <color theme="1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5" fontId="2" fillId="0" borderId="0" applyFill="0" applyBorder="0" applyAlignment="0" applyProtection="0"/>
  </cellStyleXfs>
  <cellXfs count="244">
    <xf numFmtId="0" fontId="0" fillId="0" borderId="0" xfId="0"/>
    <xf numFmtId="165" fontId="2" fillId="0" borderId="10" xfId="1" applyNumberFormat="1" applyFont="1" applyFill="1" applyBorder="1" applyAlignment="1" applyProtection="1">
      <alignment vertical="center"/>
    </xf>
    <xf numFmtId="165" fontId="2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5" fontId="20" fillId="0" borderId="0" xfId="0" applyNumberFormat="1" applyFont="1" applyFill="1" applyBorder="1" applyAlignment="1">
      <alignment vertical="center"/>
    </xf>
    <xf numFmtId="165" fontId="20" fillId="0" borderId="0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center" vertical="top" wrapText="1"/>
    </xf>
    <xf numFmtId="0" fontId="0" fillId="0" borderId="0" xfId="0" applyBorder="1"/>
    <xf numFmtId="0" fontId="22" fillId="0" borderId="0" xfId="0" applyFont="1" applyBorder="1" applyAlignment="1">
      <alignment horizontal="center"/>
    </xf>
    <xf numFmtId="0" fontId="0" fillId="0" borderId="0" xfId="0" applyFont="1" applyBorder="1"/>
    <xf numFmtId="0" fontId="21" fillId="0" borderId="0" xfId="0" applyFont="1" applyFill="1" applyBorder="1" applyAlignment="1"/>
    <xf numFmtId="165" fontId="2" fillId="0" borderId="10" xfId="44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 wrapText="1"/>
    </xf>
    <xf numFmtId="165" fontId="2" fillId="0" borderId="0" xfId="1" applyNumberFormat="1" applyFont="1" applyFill="1" applyBorder="1" applyAlignment="1">
      <alignment vertical="center"/>
    </xf>
    <xf numFmtId="0" fontId="24" fillId="0" borderId="0" xfId="0" applyFont="1" applyAlignment="1">
      <alignment horizontal="justify" vertical="justify"/>
    </xf>
    <xf numFmtId="0" fontId="20" fillId="0" borderId="10" xfId="44" applyNumberFormat="1" applyFont="1" applyFill="1" applyBorder="1" applyAlignment="1">
      <alignment horizontal="center" vertical="center"/>
    </xf>
    <xf numFmtId="165" fontId="20" fillId="0" borderId="10" xfId="44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Fill="1"/>
    <xf numFmtId="165" fontId="2" fillId="0" borderId="10" xfId="44" applyFont="1" applyBorder="1" applyAlignment="1">
      <alignment vertical="center"/>
    </xf>
    <xf numFmtId="0" fontId="26" fillId="0" borderId="0" xfId="0" applyFont="1" applyAlignment="1">
      <alignment horizontal="justify" vertical="justify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43" fontId="2" fillId="0" borderId="0" xfId="1" applyFont="1" applyFill="1" applyAlignment="1">
      <alignment vertical="center"/>
    </xf>
    <xf numFmtId="0" fontId="24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3" fontId="24" fillId="0" borderId="10" xfId="1" applyFont="1" applyBorder="1" applyAlignment="1">
      <alignment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26" borderId="10" xfId="0" applyFont="1" applyFill="1" applyBorder="1" applyAlignment="1">
      <alignment horizontal="center" vertical="center" wrapText="1"/>
    </xf>
    <xf numFmtId="165" fontId="20" fillId="26" borderId="10" xfId="44" applyFont="1" applyFill="1" applyBorder="1" applyAlignment="1">
      <alignment vertical="center"/>
    </xf>
    <xf numFmtId="0" fontId="20" fillId="26" borderId="10" xfId="0" applyFont="1" applyFill="1" applyBorder="1" applyAlignment="1">
      <alignment horizontal="center" vertical="center"/>
    </xf>
    <xf numFmtId="43" fontId="24" fillId="27" borderId="10" xfId="0" applyNumberFormat="1" applyFont="1" applyFill="1" applyBorder="1" applyAlignment="1">
      <alignment vertical="center"/>
    </xf>
    <xf numFmtId="43" fontId="23" fillId="27" borderId="10" xfId="0" applyNumberFormat="1" applyFont="1" applyFill="1" applyBorder="1" applyAlignment="1">
      <alignment vertical="center"/>
    </xf>
    <xf numFmtId="165" fontId="2" fillId="24" borderId="10" xfId="44" applyFont="1" applyFill="1" applyBorder="1" applyAlignment="1">
      <alignment vertical="center"/>
    </xf>
    <xf numFmtId="0" fontId="20" fillId="25" borderId="10" xfId="0" applyFont="1" applyFill="1" applyBorder="1" applyAlignment="1">
      <alignment horizontal="center" vertical="justify" wrapText="1"/>
    </xf>
    <xf numFmtId="165" fontId="20" fillId="25" borderId="10" xfId="44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justify" vertical="justify"/>
    </xf>
    <xf numFmtId="0" fontId="24" fillId="24" borderId="10" xfId="0" applyFont="1" applyFill="1" applyBorder="1" applyAlignment="1">
      <alignment horizontal="center" vertical="center"/>
    </xf>
    <xf numFmtId="3" fontId="24" fillId="24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top" wrapText="1"/>
    </xf>
    <xf numFmtId="43" fontId="24" fillId="0" borderId="10" xfId="0" applyNumberFormat="1" applyFont="1" applyFill="1" applyBorder="1" applyAlignment="1">
      <alignment horizontal="right" vertical="top" wrapText="1"/>
    </xf>
    <xf numFmtId="43" fontId="26" fillId="0" borderId="0" xfId="1" applyFont="1"/>
    <xf numFmtId="43" fontId="26" fillId="0" borderId="0" xfId="0" applyNumberFormat="1" applyFont="1"/>
    <xf numFmtId="43" fontId="20" fillId="0" borderId="10" xfId="1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43" fontId="25" fillId="24" borderId="14" xfId="0" applyNumberFormat="1" applyFont="1" applyFill="1" applyBorder="1" applyAlignment="1">
      <alignment horizontal="center" vertical="center" wrapText="1"/>
    </xf>
    <xf numFmtId="0" fontId="27" fillId="26" borderId="10" xfId="0" applyFont="1" applyFill="1" applyBorder="1" applyAlignment="1">
      <alignment vertical="center" wrapText="1"/>
    </xf>
    <xf numFmtId="3" fontId="28" fillId="26" borderId="10" xfId="0" applyNumberFormat="1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/>
    </xf>
    <xf numFmtId="0" fontId="20" fillId="24" borderId="14" xfId="0" applyFont="1" applyFill="1" applyBorder="1" applyAlignment="1">
      <alignment horizontal="center" vertical="center"/>
    </xf>
    <xf numFmtId="165" fontId="20" fillId="24" borderId="14" xfId="44" applyFont="1" applyFill="1" applyBorder="1" applyAlignment="1">
      <alignment vertical="center"/>
    </xf>
    <xf numFmtId="4" fontId="24" fillId="0" borderId="10" xfId="0" applyNumberFormat="1" applyFont="1" applyBorder="1" applyAlignment="1">
      <alignment vertical="center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center"/>
    </xf>
    <xf numFmtId="167" fontId="20" fillId="0" borderId="10" xfId="1" applyNumberFormat="1" applyFont="1" applyFill="1" applyBorder="1" applyAlignment="1">
      <alignment horizontal="center" vertical="center" wrapText="1"/>
    </xf>
    <xf numFmtId="43" fontId="20" fillId="0" borderId="10" xfId="0" applyNumberFormat="1" applyFont="1" applyFill="1" applyBorder="1" applyAlignment="1">
      <alignment horizontal="center" vertical="center" wrapText="1"/>
    </xf>
    <xf numFmtId="43" fontId="20" fillId="26" borderId="10" xfId="0" applyNumberFormat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wrapText="1"/>
    </xf>
    <xf numFmtId="0" fontId="24" fillId="27" borderId="10" xfId="0" applyFont="1" applyFill="1" applyBorder="1" applyAlignment="1">
      <alignment horizontal="center" wrapText="1"/>
    </xf>
    <xf numFmtId="0" fontId="24" fillId="27" borderId="10" xfId="0" applyFont="1" applyFill="1" applyBorder="1" applyAlignment="1">
      <alignment wrapText="1"/>
    </xf>
    <xf numFmtId="0" fontId="24" fillId="27" borderId="10" xfId="0" applyFont="1" applyFill="1" applyBorder="1"/>
    <xf numFmtId="0" fontId="23" fillId="0" borderId="10" xfId="0" applyFont="1" applyFill="1" applyBorder="1" applyAlignment="1">
      <alignment horizontal="center" vertical="top" wrapText="1"/>
    </xf>
    <xf numFmtId="43" fontId="2" fillId="0" borderId="10" xfId="1" applyFont="1" applyBorder="1" applyAlignment="1">
      <alignment vertic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/>
    <xf numFmtId="0" fontId="23" fillId="0" borderId="10" xfId="0" applyFont="1" applyFill="1" applyBorder="1" applyAlignment="1">
      <alignment wrapText="1"/>
    </xf>
    <xf numFmtId="0" fontId="20" fillId="26" borderId="10" xfId="0" applyFont="1" applyFill="1" applyBorder="1" applyAlignment="1">
      <alignment vertical="center" wrapText="1"/>
    </xf>
    <xf numFmtId="3" fontId="20" fillId="26" borderId="10" xfId="0" applyNumberFormat="1" applyFont="1" applyFill="1" applyBorder="1" applyAlignment="1">
      <alignment horizontal="center" vertical="center"/>
    </xf>
    <xf numFmtId="43" fontId="23" fillId="26" borderId="10" xfId="0" applyNumberFormat="1" applyFont="1" applyFill="1" applyBorder="1"/>
    <xf numFmtId="0" fontId="20" fillId="0" borderId="0" xfId="44" applyNumberFormat="1" applyFont="1" applyFill="1" applyBorder="1" applyAlignment="1">
      <alignment horizontal="center" vertical="center"/>
    </xf>
    <xf numFmtId="165" fontId="20" fillId="0" borderId="0" xfId="44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3" fontId="24" fillId="24" borderId="10" xfId="0" applyNumberFormat="1" applyFont="1" applyFill="1" applyBorder="1" applyAlignment="1">
      <alignment horizontal="right" vertical="top" wrapText="1"/>
    </xf>
    <xf numFmtId="43" fontId="24" fillId="24" borderId="10" xfId="0" applyNumberFormat="1" applyFont="1" applyFill="1" applyBorder="1" applyAlignment="1">
      <alignment horizontal="right" vertical="center" wrapText="1"/>
    </xf>
    <xf numFmtId="43" fontId="20" fillId="25" borderId="10" xfId="0" applyNumberFormat="1" applyFont="1" applyFill="1" applyBorder="1" applyAlignment="1"/>
    <xf numFmtId="0" fontId="23" fillId="25" borderId="10" xfId="0" applyFont="1" applyFill="1" applyBorder="1" applyAlignment="1">
      <alignment horizontal="center" vertical="center" wrapText="1"/>
    </xf>
    <xf numFmtId="43" fontId="24" fillId="0" borderId="10" xfId="0" applyNumberFormat="1" applyFont="1" applyFill="1" applyBorder="1"/>
    <xf numFmtId="43" fontId="23" fillId="25" borderId="10" xfId="0" applyNumberFormat="1" applyFont="1" applyFill="1" applyBorder="1"/>
    <xf numFmtId="43" fontId="23" fillId="25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0" xfId="2" applyFont="1" applyFill="1"/>
    <xf numFmtId="0" fontId="2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3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43" fontId="20" fillId="0" borderId="10" xfId="1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165" fontId="2" fillId="0" borderId="14" xfId="1" applyNumberFormat="1" applyFont="1" applyFill="1" applyBorder="1" applyAlignment="1" applyProtection="1">
      <alignment vertical="center"/>
    </xf>
    <xf numFmtId="165" fontId="2" fillId="0" borderId="15" xfId="1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center"/>
    </xf>
    <xf numFmtId="43" fontId="20" fillId="0" borderId="0" xfId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165" fontId="2" fillId="0" borderId="10" xfId="1" applyNumberFormat="1" applyFont="1" applyFill="1" applyBorder="1" applyAlignment="1" applyProtection="1">
      <alignment horizontal="center" vertical="center"/>
    </xf>
    <xf numFmtId="0" fontId="2" fillId="0" borderId="10" xfId="1" applyNumberFormat="1" applyFont="1" applyFill="1" applyBorder="1" applyAlignment="1">
      <alignment horizontal="center" vertical="center"/>
    </xf>
    <xf numFmtId="43" fontId="20" fillId="0" borderId="10" xfId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horizontal="center" vertical="center"/>
    </xf>
    <xf numFmtId="165" fontId="2" fillId="0" borderId="1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center" vertical="center"/>
    </xf>
    <xf numFmtId="0" fontId="2" fillId="0" borderId="10" xfId="1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horizontal="center"/>
    </xf>
    <xf numFmtId="165" fontId="20" fillId="0" borderId="10" xfId="1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>
      <alignment vertical="center"/>
    </xf>
    <xf numFmtId="166" fontId="2" fillId="0" borderId="10" xfId="1" applyNumberFormat="1" applyFont="1" applyFill="1" applyBorder="1" applyAlignment="1" applyProtection="1">
      <alignment horizontal="center" vertical="center"/>
    </xf>
    <xf numFmtId="3" fontId="2" fillId="0" borderId="10" xfId="1" applyNumberFormat="1" applyFont="1" applyFill="1" applyBorder="1" applyAlignment="1" applyProtection="1">
      <alignment horizontal="center" vertical="center"/>
    </xf>
    <xf numFmtId="43" fontId="2" fillId="0" borderId="10" xfId="1" applyFont="1" applyFill="1" applyBorder="1" applyAlignment="1" applyProtection="1">
      <alignment vertical="center"/>
    </xf>
    <xf numFmtId="43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right" vertical="center"/>
    </xf>
    <xf numFmtId="4" fontId="20" fillId="0" borderId="10" xfId="0" applyNumberFormat="1" applyFont="1" applyFill="1" applyBorder="1" applyAlignment="1">
      <alignment vertical="center"/>
    </xf>
    <xf numFmtId="0" fontId="2" fillId="0" borderId="0" xfId="0" applyFont="1" applyFill="1"/>
    <xf numFmtId="0" fontId="20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/>
    <xf numFmtId="0" fontId="2" fillId="0" borderId="0" xfId="0" applyFont="1" applyFill="1" applyAlignment="1">
      <alignment horizontal="justify" vertical="justify"/>
    </xf>
    <xf numFmtId="0" fontId="2" fillId="0" borderId="0" xfId="0" applyFont="1" applyFill="1" applyBorder="1" applyAlignment="1">
      <alignment horizontal="justify" vertical="justify"/>
    </xf>
    <xf numFmtId="0" fontId="20" fillId="0" borderId="10" xfId="0" applyFont="1" applyFill="1" applyBorder="1" applyAlignment="1">
      <alignment horizontal="center" wrapText="1"/>
    </xf>
    <xf numFmtId="165" fontId="2" fillId="0" borderId="0" xfId="0" applyNumberFormat="1" applyFont="1" applyFill="1" applyAlignment="1">
      <alignment horizontal="justify" vertical="justify"/>
    </xf>
    <xf numFmtId="0" fontId="29" fillId="0" borderId="0" xfId="0" applyFont="1" applyFill="1" applyAlignment="1">
      <alignment vertical="center"/>
    </xf>
    <xf numFmtId="165" fontId="29" fillId="0" borderId="0" xfId="0" applyNumberFormat="1" applyFont="1" applyFill="1" applyAlignment="1">
      <alignment vertical="center"/>
    </xf>
    <xf numFmtId="165" fontId="20" fillId="0" borderId="10" xfId="0" applyNumberFormat="1" applyFont="1" applyFill="1" applyBorder="1" applyAlignment="1">
      <alignment vertical="center"/>
    </xf>
    <xf numFmtId="43" fontId="2" fillId="0" borderId="10" xfId="0" applyNumberFormat="1" applyFont="1" applyFill="1" applyBorder="1" applyAlignment="1"/>
    <xf numFmtId="0" fontId="2" fillId="0" borderId="10" xfId="0" applyFont="1" applyFill="1" applyBorder="1"/>
    <xf numFmtId="43" fontId="20" fillId="0" borderId="10" xfId="0" applyNumberFormat="1" applyFont="1" applyFill="1" applyBorder="1"/>
    <xf numFmtId="165" fontId="2" fillId="0" borderId="10" xfId="0" applyNumberFormat="1" applyFont="1" applyFill="1" applyBorder="1" applyAlignment="1"/>
    <xf numFmtId="165" fontId="20" fillId="0" borderId="10" xfId="0" applyNumberFormat="1" applyFont="1" applyFill="1" applyBorder="1"/>
    <xf numFmtId="165" fontId="20" fillId="0" borderId="10" xfId="0" applyNumberFormat="1" applyFont="1" applyFill="1" applyBorder="1" applyAlignment="1"/>
    <xf numFmtId="4" fontId="20" fillId="0" borderId="10" xfId="0" applyNumberFormat="1" applyFont="1" applyFill="1" applyBorder="1"/>
    <xf numFmtId="0" fontId="23" fillId="0" borderId="10" xfId="0" applyFont="1" applyFill="1" applyBorder="1" applyAlignment="1">
      <alignment horizontal="center" vertical="top" wrapText="1"/>
    </xf>
    <xf numFmtId="43" fontId="20" fillId="0" borderId="10" xfId="0" applyNumberFormat="1" applyFont="1" applyFill="1" applyBorder="1" applyAlignment="1"/>
    <xf numFmtId="4" fontId="2" fillId="0" borderId="0" xfId="0" applyNumberFormat="1" applyFont="1" applyFill="1"/>
    <xf numFmtId="168" fontId="2" fillId="0" borderId="10" xfId="0" applyNumberFormat="1" applyFont="1" applyFill="1" applyBorder="1" applyAlignment="1">
      <alignment horizontal="right" vertical="center"/>
    </xf>
    <xf numFmtId="168" fontId="20" fillId="0" borderId="10" xfId="0" applyNumberFormat="1" applyFont="1" applyFill="1" applyBorder="1" applyAlignment="1">
      <alignment horizontal="right" vertical="center"/>
    </xf>
    <xf numFmtId="43" fontId="31" fillId="0" borderId="10" xfId="0" applyNumberFormat="1" applyFont="1" applyFill="1" applyBorder="1"/>
    <xf numFmtId="165" fontId="31" fillId="0" borderId="10" xfId="0" applyNumberFormat="1" applyFont="1" applyFill="1" applyBorder="1" applyAlignment="1"/>
    <xf numFmtId="165" fontId="32" fillId="0" borderId="10" xfId="0" applyNumberFormat="1" applyFont="1" applyFill="1" applyBorder="1" applyAlignment="1"/>
    <xf numFmtId="0" fontId="32" fillId="0" borderId="10" xfId="0" applyFont="1" applyFill="1" applyBorder="1"/>
    <xf numFmtId="165" fontId="31" fillId="0" borderId="10" xfId="0" applyNumberFormat="1" applyFont="1" applyFill="1" applyBorder="1"/>
    <xf numFmtId="43" fontId="2" fillId="0" borderId="10" xfId="0" applyNumberFormat="1" applyFont="1" applyFill="1" applyBorder="1"/>
    <xf numFmtId="4" fontId="2" fillId="0" borderId="10" xfId="0" applyNumberFormat="1" applyFont="1" applyFill="1" applyBorder="1"/>
    <xf numFmtId="43" fontId="32" fillId="0" borderId="10" xfId="0" applyNumberFormat="1" applyFont="1" applyFill="1" applyBorder="1"/>
    <xf numFmtId="0" fontId="24" fillId="0" borderId="10" xfId="0" applyFont="1" applyBorder="1" applyAlignment="1">
      <alignment horizontal="left" vertical="center" wrapText="1"/>
    </xf>
    <xf numFmtId="43" fontId="24" fillId="0" borderId="10" xfId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65" fontId="20" fillId="0" borderId="10" xfId="1" applyNumberFormat="1" applyFont="1" applyFill="1" applyBorder="1" applyAlignment="1" applyProtection="1">
      <alignment horizontal="center" vertical="center"/>
    </xf>
    <xf numFmtId="43" fontId="24" fillId="24" borderId="10" xfId="0" applyNumberFormat="1" applyFont="1" applyFill="1" applyBorder="1" applyAlignment="1">
      <alignment horizontal="justify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0" fillId="0" borderId="0" xfId="0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/>
    </xf>
    <xf numFmtId="0" fontId="31" fillId="0" borderId="15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vertical="center"/>
    </xf>
    <xf numFmtId="165" fontId="20" fillId="0" borderId="16" xfId="44" applyFont="1" applyFill="1" applyBorder="1" applyAlignment="1">
      <alignment horizontal="center" vertical="center"/>
    </xf>
    <xf numFmtId="165" fontId="20" fillId="0" borderId="17" xfId="44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left"/>
    </xf>
    <xf numFmtId="0" fontId="31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vertical="top" wrapText="1"/>
    </xf>
    <xf numFmtId="0" fontId="23" fillId="27" borderId="13" xfId="0" applyFont="1" applyFill="1" applyBorder="1" applyAlignment="1">
      <alignment horizontal="center"/>
    </xf>
    <xf numFmtId="0" fontId="23" fillId="27" borderId="14" xfId="0" applyFont="1" applyFill="1" applyBorder="1" applyAlignment="1">
      <alignment horizontal="center"/>
    </xf>
    <xf numFmtId="0" fontId="23" fillId="27" borderId="15" xfId="0" applyFont="1" applyFill="1" applyBorder="1" applyAlignment="1">
      <alignment horizontal="center"/>
    </xf>
    <xf numFmtId="0" fontId="23" fillId="26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0" fontId="0" fillId="0" borderId="10" xfId="0" applyBorder="1"/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top" wrapText="1"/>
    </xf>
    <xf numFmtId="0" fontId="23" fillId="26" borderId="14" xfId="0" applyFont="1" applyFill="1" applyBorder="1" applyAlignment="1">
      <alignment horizontal="center" vertical="top" wrapText="1"/>
    </xf>
    <xf numFmtId="0" fontId="23" fillId="26" borderId="15" xfId="0" applyFont="1" applyFill="1" applyBorder="1" applyAlignment="1">
      <alignment horizontal="center" vertical="top" wrapText="1"/>
    </xf>
    <xf numFmtId="0" fontId="20" fillId="26" borderId="13" xfId="0" applyFont="1" applyFill="1" applyBorder="1" applyAlignment="1">
      <alignment horizontal="center"/>
    </xf>
    <xf numFmtId="0" fontId="20" fillId="26" borderId="14" xfId="0" applyFont="1" applyFill="1" applyBorder="1" applyAlignment="1">
      <alignment horizontal="center"/>
    </xf>
    <xf numFmtId="0" fontId="20" fillId="26" borderId="15" xfId="0" applyFont="1" applyFill="1" applyBorder="1" applyAlignment="1">
      <alignment horizontal="center"/>
    </xf>
    <xf numFmtId="0" fontId="23" fillId="26" borderId="13" xfId="0" applyFont="1" applyFill="1" applyBorder="1" applyAlignment="1">
      <alignment horizontal="center"/>
    </xf>
    <xf numFmtId="0" fontId="23" fillId="26" borderId="14" xfId="0" applyFont="1" applyFill="1" applyBorder="1" applyAlignment="1">
      <alignment horizontal="center"/>
    </xf>
    <xf numFmtId="0" fontId="23" fillId="26" borderId="15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26" borderId="13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0" fillId="26" borderId="15" xfId="0" applyFont="1" applyFill="1" applyBorder="1" applyAlignment="1">
      <alignment horizontal="center" vertical="center"/>
    </xf>
    <xf numFmtId="0" fontId="25" fillId="26" borderId="13" xfId="0" applyFont="1" applyFill="1" applyBorder="1" applyAlignment="1">
      <alignment horizontal="center" vertical="center" wrapText="1"/>
    </xf>
    <xf numFmtId="0" fontId="25" fillId="26" borderId="14" xfId="0" applyFont="1" applyFill="1" applyBorder="1" applyAlignment="1">
      <alignment horizontal="center" vertical="center" wrapText="1"/>
    </xf>
    <xf numFmtId="0" fontId="25" fillId="26" borderId="15" xfId="0" applyFont="1" applyFill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27" fillId="26" borderId="14" xfId="0" applyFont="1" applyFill="1" applyBorder="1" applyAlignment="1">
      <alignment horizontal="center" vertical="center" wrapText="1"/>
    </xf>
    <xf numFmtId="0" fontId="27" fillId="26" borderId="15" xfId="0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3" fillId="25" borderId="13" xfId="0" applyFont="1" applyFill="1" applyBorder="1" applyAlignment="1">
      <alignment horizontal="center"/>
    </xf>
    <xf numFmtId="0" fontId="23" fillId="25" borderId="14" xfId="0" applyFont="1" applyFill="1" applyBorder="1" applyAlignment="1">
      <alignment horizontal="center"/>
    </xf>
    <xf numFmtId="0" fontId="23" fillId="25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5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/>
    </xf>
    <xf numFmtId="0" fontId="20" fillId="25" borderId="10" xfId="0" applyFont="1" applyFill="1" applyBorder="1" applyAlignment="1">
      <alignment horizontal="center" vertical="center"/>
    </xf>
    <xf numFmtId="0" fontId="26" fillId="0" borderId="16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43" fontId="24" fillId="0" borderId="10" xfId="1" applyFont="1" applyBorder="1" applyAlignment="1">
      <alignment horizontal="right" vertical="center"/>
    </xf>
    <xf numFmtId="4" fontId="0" fillId="0" borderId="0" xfId="0" applyNumberFormat="1" applyBorder="1"/>
    <xf numFmtId="0" fontId="23" fillId="27" borderId="13" xfId="0" applyFont="1" applyFill="1" applyBorder="1" applyAlignment="1">
      <alignment horizontal="center" vertical="center" wrapText="1"/>
    </xf>
    <xf numFmtId="0" fontId="23" fillId="27" borderId="14" xfId="0" applyFont="1" applyFill="1" applyBorder="1" applyAlignment="1">
      <alignment horizontal="center" vertical="center" wrapText="1"/>
    </xf>
    <xf numFmtId="0" fontId="0" fillId="27" borderId="10" xfId="0" applyFill="1" applyBorder="1"/>
    <xf numFmtId="43" fontId="0" fillId="27" borderId="10" xfId="0" applyNumberFormat="1" applyFill="1" applyBorder="1"/>
    <xf numFmtId="43" fontId="0" fillId="0" borderId="0" xfId="0" applyNumberFormat="1" applyBorder="1"/>
  </cellXfs>
  <cellStyles count="45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Neutra 2" xfId="33"/>
    <cellStyle name="Normal" xfId="0" builtinId="0"/>
    <cellStyle name="Normal 2" xfId="2"/>
    <cellStyle name="Nota 2" xfId="34"/>
    <cellStyle name="Saída 2" xfId="35"/>
    <cellStyle name="Separador de milhares" xfId="1" builtinId="3"/>
    <cellStyle name="Separador de milhares 2" xfId="44"/>
    <cellStyle name="Texto de Aviso 2" xfId="36"/>
    <cellStyle name="Texto Explicativo 2" xfId="37"/>
    <cellStyle name="Título 1 1" xfId="39"/>
    <cellStyle name="Título 1 2" xfId="38"/>
    <cellStyle name="Título 2 2" xfId="40"/>
    <cellStyle name="Título 3 2" xfId="41"/>
    <cellStyle name="Título 4 2" xfId="42"/>
    <cellStyle name="Total 2" xfId="43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opLeftCell="A31" workbookViewId="0">
      <selection activeCell="L19" sqref="L19"/>
    </sheetView>
  </sheetViews>
  <sheetFormatPr defaultRowHeight="12.75"/>
  <cols>
    <col min="1" max="1" width="23.140625" style="132" customWidth="1"/>
    <col min="2" max="2" width="15.140625" style="132" customWidth="1"/>
    <col min="3" max="3" width="16" style="132" customWidth="1"/>
    <col min="4" max="4" width="16.5703125" style="132" customWidth="1"/>
    <col min="5" max="5" width="15.7109375" style="132" customWidth="1"/>
    <col min="6" max="6" width="14.42578125" style="132" customWidth="1"/>
    <col min="7" max="7" width="13.7109375" style="132" customWidth="1"/>
    <col min="8" max="8" width="13.42578125" style="132" customWidth="1"/>
    <col min="9" max="9" width="10.7109375" style="132" customWidth="1"/>
    <col min="10" max="10" width="14.28515625" style="132" customWidth="1"/>
    <col min="11" max="12" width="11.28515625" style="132" customWidth="1"/>
    <col min="13" max="16384" width="9.140625" style="132"/>
  </cols>
  <sheetData>
    <row r="1" spans="1:13">
      <c r="A1" s="172" t="s">
        <v>74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3">
      <c r="A2" s="172" t="s">
        <v>58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3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3">
      <c r="A4" s="173" t="s">
        <v>25</v>
      </c>
      <c r="B4" s="173"/>
      <c r="C4" s="173"/>
      <c r="D4" s="173"/>
      <c r="E4" s="173"/>
      <c r="F4" s="173"/>
      <c r="G4" s="173"/>
      <c r="H4" s="173"/>
      <c r="I4" s="173"/>
      <c r="J4" s="173"/>
      <c r="K4" s="95"/>
      <c r="L4" s="95"/>
    </row>
    <row r="5" spans="1:13">
      <c r="A5" s="173" t="s">
        <v>115</v>
      </c>
      <c r="B5" s="173"/>
      <c r="C5" s="173"/>
      <c r="D5" s="173"/>
      <c r="E5" s="173"/>
      <c r="F5" s="173"/>
      <c r="G5" s="173"/>
      <c r="H5" s="173"/>
      <c r="I5" s="173"/>
      <c r="J5" s="173"/>
    </row>
    <row r="6" spans="1:13" ht="12.75" customHeight="1">
      <c r="A6" s="174" t="s">
        <v>59</v>
      </c>
      <c r="B6" s="176"/>
      <c r="C6" s="176"/>
      <c r="D6" s="176"/>
      <c r="E6" s="176"/>
      <c r="F6" s="176"/>
      <c r="G6" s="176"/>
      <c r="H6" s="176"/>
      <c r="I6" s="176"/>
      <c r="J6" s="175"/>
      <c r="K6" s="4"/>
      <c r="L6" s="4"/>
      <c r="M6" s="110"/>
    </row>
    <row r="7" spans="1:13" ht="53.25" customHeight="1">
      <c r="A7" s="26" t="s">
        <v>0</v>
      </c>
      <c r="B7" s="26" t="s">
        <v>84</v>
      </c>
      <c r="C7" s="26" t="s">
        <v>2</v>
      </c>
      <c r="D7" s="26" t="s">
        <v>73</v>
      </c>
      <c r="E7" s="26" t="s">
        <v>83</v>
      </c>
      <c r="F7" s="26" t="s">
        <v>82</v>
      </c>
      <c r="G7" s="26" t="s">
        <v>3</v>
      </c>
      <c r="H7" s="26" t="s">
        <v>4</v>
      </c>
      <c r="I7" s="26" t="s">
        <v>5</v>
      </c>
      <c r="J7" s="26" t="s">
        <v>6</v>
      </c>
      <c r="K7" s="4"/>
      <c r="L7" s="96"/>
      <c r="M7" s="110" t="s">
        <v>11</v>
      </c>
    </row>
    <row r="8" spans="1:13">
      <c r="A8" s="97" t="s">
        <v>81</v>
      </c>
      <c r="B8" s="98">
        <v>40</v>
      </c>
      <c r="C8" s="1">
        <v>2660</v>
      </c>
      <c r="D8" s="99">
        <f>C8*68.75%</f>
        <v>1828.75</v>
      </c>
      <c r="E8" s="134">
        <v>0</v>
      </c>
      <c r="F8" s="1">
        <f>12*22</f>
        <v>264</v>
      </c>
      <c r="G8" s="1">
        <f t="shared" ref="G8:G13" si="0">C8+D8+E8+F8</f>
        <v>4752.75</v>
      </c>
      <c r="H8" s="100">
        <v>1</v>
      </c>
      <c r="I8" s="100">
        <v>14</v>
      </c>
      <c r="J8" s="101">
        <f>G8*H8*I8</f>
        <v>66538.5</v>
      </c>
      <c r="K8" s="135"/>
      <c r="L8" s="4"/>
      <c r="M8" s="110"/>
    </row>
    <row r="9" spans="1:13">
      <c r="A9" s="97" t="s">
        <v>7</v>
      </c>
      <c r="B9" s="102">
        <v>40</v>
      </c>
      <c r="C9" s="1">
        <v>2562.35</v>
      </c>
      <c r="D9" s="99">
        <f t="shared" ref="D9:D13" si="1">C9*68.75%</f>
        <v>1761.6156249999999</v>
      </c>
      <c r="E9" s="134">
        <f t="shared" ref="E9:E13" si="2">((7.2*22)-C9*6%)</f>
        <v>4.6590000000000202</v>
      </c>
      <c r="F9" s="1">
        <f t="shared" ref="F9:F13" si="3">12*22</f>
        <v>264</v>
      </c>
      <c r="G9" s="1">
        <f t="shared" si="0"/>
        <v>4592.6246249999995</v>
      </c>
      <c r="H9" s="102">
        <v>1</v>
      </c>
      <c r="I9" s="100">
        <v>14</v>
      </c>
      <c r="J9" s="101">
        <f t="shared" ref="J9:J13" si="4">G9*H9*I9</f>
        <v>64296.744749999991</v>
      </c>
      <c r="K9" s="135"/>
      <c r="L9" s="4"/>
      <c r="M9" s="16"/>
    </row>
    <row r="10" spans="1:13">
      <c r="A10" s="97" t="s">
        <v>13</v>
      </c>
      <c r="B10" s="102">
        <v>30</v>
      </c>
      <c r="C10" s="1">
        <v>2463</v>
      </c>
      <c r="D10" s="99">
        <f t="shared" si="1"/>
        <v>1693.3125</v>
      </c>
      <c r="E10" s="134">
        <f t="shared" si="2"/>
        <v>10.620000000000005</v>
      </c>
      <c r="F10" s="1">
        <v>0</v>
      </c>
      <c r="G10" s="1">
        <f t="shared" si="0"/>
        <v>4166.9324999999999</v>
      </c>
      <c r="H10" s="102">
        <v>1</v>
      </c>
      <c r="I10" s="100">
        <v>14</v>
      </c>
      <c r="J10" s="101">
        <f t="shared" si="4"/>
        <v>58337.055</v>
      </c>
      <c r="K10" s="135"/>
      <c r="L10" s="4"/>
      <c r="M10" s="16"/>
    </row>
    <row r="11" spans="1:13">
      <c r="A11" s="103" t="s">
        <v>8</v>
      </c>
      <c r="B11" s="102">
        <v>20</v>
      </c>
      <c r="C11" s="1">
        <v>1400</v>
      </c>
      <c r="D11" s="99">
        <f t="shared" si="1"/>
        <v>962.5</v>
      </c>
      <c r="E11" s="134">
        <f t="shared" si="2"/>
        <v>74.400000000000006</v>
      </c>
      <c r="F11" s="1">
        <v>0</v>
      </c>
      <c r="G11" s="1">
        <f t="shared" si="0"/>
        <v>2436.9</v>
      </c>
      <c r="H11" s="102">
        <v>3</v>
      </c>
      <c r="I11" s="100">
        <v>14</v>
      </c>
      <c r="J11" s="101">
        <f t="shared" si="4"/>
        <v>102349.80000000002</v>
      </c>
      <c r="K11" s="4"/>
      <c r="L11" s="4"/>
      <c r="M11" s="110"/>
    </row>
    <row r="12" spans="1:13">
      <c r="A12" s="103" t="s">
        <v>44</v>
      </c>
      <c r="B12" s="102">
        <v>40</v>
      </c>
      <c r="C12" s="1">
        <v>1050</v>
      </c>
      <c r="D12" s="99">
        <f t="shared" si="1"/>
        <v>721.875</v>
      </c>
      <c r="E12" s="134">
        <f t="shared" si="2"/>
        <v>95.4</v>
      </c>
      <c r="F12" s="1">
        <f t="shared" si="3"/>
        <v>264</v>
      </c>
      <c r="G12" s="1">
        <f t="shared" si="0"/>
        <v>2131.2750000000001</v>
      </c>
      <c r="H12" s="102">
        <v>1</v>
      </c>
      <c r="I12" s="100">
        <v>14</v>
      </c>
      <c r="J12" s="101">
        <f t="shared" si="4"/>
        <v>29837.850000000002</v>
      </c>
      <c r="K12" s="4"/>
      <c r="L12" s="4"/>
      <c r="M12" s="110"/>
    </row>
    <row r="13" spans="1:13">
      <c r="A13" s="103" t="s">
        <v>76</v>
      </c>
      <c r="B13" s="102">
        <v>40</v>
      </c>
      <c r="C13" s="1">
        <v>1000</v>
      </c>
      <c r="D13" s="99">
        <f t="shared" si="1"/>
        <v>687.5</v>
      </c>
      <c r="E13" s="134">
        <f t="shared" si="2"/>
        <v>98.4</v>
      </c>
      <c r="F13" s="1">
        <f t="shared" si="3"/>
        <v>264</v>
      </c>
      <c r="G13" s="1">
        <f t="shared" si="0"/>
        <v>2049.9</v>
      </c>
      <c r="H13" s="102">
        <v>3</v>
      </c>
      <c r="I13" s="100">
        <v>14</v>
      </c>
      <c r="J13" s="101">
        <f t="shared" si="4"/>
        <v>86095.800000000017</v>
      </c>
      <c r="K13" s="4" t="s">
        <v>153</v>
      </c>
      <c r="L13" s="4"/>
      <c r="M13" s="110"/>
    </row>
    <row r="14" spans="1:13">
      <c r="A14" s="104" t="s">
        <v>6</v>
      </c>
      <c r="B14" s="102"/>
      <c r="C14" s="1"/>
      <c r="D14" s="1"/>
      <c r="E14" s="134"/>
      <c r="F14" s="103"/>
      <c r="G14" s="103"/>
      <c r="H14" s="102">
        <f>SUM(H8:H13)</f>
        <v>10</v>
      </c>
      <c r="I14" s="103"/>
      <c r="J14" s="105">
        <f>ROUND(SUM(J8:J12),2)</f>
        <v>321359.95</v>
      </c>
      <c r="K14" s="4"/>
      <c r="L14" s="4"/>
      <c r="M14" s="110"/>
    </row>
    <row r="15" spans="1:13">
      <c r="A15" s="106"/>
      <c r="B15" s="107"/>
      <c r="C15" s="108"/>
      <c r="D15" s="109"/>
      <c r="E15" s="136"/>
      <c r="F15" s="7"/>
      <c r="G15" s="7"/>
      <c r="H15" s="110"/>
      <c r="I15" s="7"/>
      <c r="J15" s="111"/>
      <c r="K15" s="4"/>
      <c r="L15" s="4"/>
      <c r="M15" s="110"/>
    </row>
    <row r="16" spans="1:13" ht="12.75" customHeight="1">
      <c r="A16" s="174" t="s">
        <v>9</v>
      </c>
      <c r="B16" s="176"/>
      <c r="C16" s="176"/>
      <c r="D16" s="175"/>
      <c r="E16" s="137"/>
      <c r="F16" s="137" t="s">
        <v>72</v>
      </c>
      <c r="G16" s="137"/>
      <c r="H16" s="137"/>
      <c r="I16" s="137"/>
      <c r="J16" s="137"/>
      <c r="K16" s="4"/>
      <c r="L16" s="4"/>
      <c r="M16" s="110"/>
    </row>
    <row r="17" spans="1:14">
      <c r="A17" s="94" t="s">
        <v>70</v>
      </c>
      <c r="B17" s="94" t="s">
        <v>71</v>
      </c>
      <c r="C17" s="94" t="s">
        <v>85</v>
      </c>
      <c r="D17" s="94" t="s">
        <v>6</v>
      </c>
      <c r="E17" s="4"/>
      <c r="F17" s="4"/>
      <c r="G17" s="29"/>
      <c r="H17" s="3"/>
      <c r="I17" s="4"/>
      <c r="J17" s="4"/>
      <c r="K17" s="4"/>
      <c r="L17" s="4"/>
      <c r="M17" s="110"/>
    </row>
    <row r="18" spans="1:14" ht="51">
      <c r="A18" s="112" t="s">
        <v>86</v>
      </c>
      <c r="B18" s="102">
        <v>7</v>
      </c>
      <c r="C18" s="113">
        <v>35</v>
      </c>
      <c r="D18" s="1">
        <f>B18*C18</f>
        <v>245</v>
      </c>
      <c r="E18" s="4"/>
      <c r="F18" s="5"/>
      <c r="G18" s="27"/>
      <c r="H18" s="27"/>
      <c r="I18" s="27"/>
      <c r="J18" s="27"/>
      <c r="K18" s="27"/>
      <c r="L18" s="27"/>
      <c r="M18" s="8"/>
    </row>
    <row r="19" spans="1:14" ht="25.5">
      <c r="A19" s="112" t="s">
        <v>12</v>
      </c>
      <c r="B19" s="102">
        <v>7</v>
      </c>
      <c r="C19" s="113">
        <v>35</v>
      </c>
      <c r="D19" s="1">
        <f>B19*C19</f>
        <v>245</v>
      </c>
      <c r="E19" s="4"/>
      <c r="F19" s="4"/>
      <c r="G19" s="4"/>
      <c r="H19" s="4"/>
      <c r="I19" s="4"/>
      <c r="J19" s="4"/>
      <c r="K19" s="4"/>
      <c r="L19" s="4"/>
      <c r="M19" s="110"/>
    </row>
    <row r="20" spans="1:14" ht="25.5">
      <c r="A20" s="112" t="s">
        <v>103</v>
      </c>
      <c r="B20" s="102">
        <v>3</v>
      </c>
      <c r="C20" s="113">
        <v>60</v>
      </c>
      <c r="D20" s="1">
        <f>B20*C20</f>
        <v>180</v>
      </c>
      <c r="E20" s="4"/>
      <c r="F20" s="4"/>
      <c r="G20" s="4"/>
      <c r="H20" s="4"/>
      <c r="I20" s="4"/>
      <c r="J20" s="4"/>
      <c r="K20" s="4"/>
      <c r="L20" s="4"/>
      <c r="M20" s="110"/>
    </row>
    <row r="21" spans="1:14" ht="25.5">
      <c r="A21" s="112" t="s">
        <v>104</v>
      </c>
      <c r="B21" s="102">
        <v>3</v>
      </c>
      <c r="C21" s="113">
        <v>60</v>
      </c>
      <c r="D21" s="1">
        <f>B21*C21</f>
        <v>180</v>
      </c>
      <c r="E21" s="4"/>
      <c r="F21" s="4"/>
      <c r="G21" s="4"/>
      <c r="H21" s="4"/>
      <c r="I21" s="4"/>
      <c r="J21" s="4"/>
      <c r="K21" s="4"/>
      <c r="L21" s="4"/>
      <c r="M21" s="110"/>
    </row>
    <row r="22" spans="1:14">
      <c r="A22" s="104" t="s">
        <v>6</v>
      </c>
      <c r="B22" s="114">
        <f>SUM(B18:B21)</f>
        <v>20</v>
      </c>
      <c r="C22" s="102"/>
      <c r="D22" s="115">
        <f>SUM(D18:D21)</f>
        <v>850</v>
      </c>
      <c r="E22" s="4"/>
      <c r="F22" s="4"/>
      <c r="G22" s="4"/>
      <c r="H22" s="4"/>
      <c r="I22" s="4"/>
      <c r="J22" s="4"/>
      <c r="K22" s="4"/>
      <c r="L22" s="4"/>
      <c r="M22" s="110"/>
    </row>
    <row r="23" spans="1:14" ht="12.75" customHeight="1">
      <c r="A23" s="27"/>
      <c r="B23" s="3"/>
      <c r="C23" s="2"/>
      <c r="D23" s="2"/>
      <c r="E23" s="2"/>
      <c r="F23" s="4"/>
      <c r="G23" s="4"/>
      <c r="H23" s="3"/>
      <c r="I23" s="4"/>
      <c r="J23" s="9"/>
      <c r="K23" s="4"/>
      <c r="L23" s="4"/>
      <c r="M23" s="110"/>
    </row>
    <row r="24" spans="1:14" ht="12.75" customHeight="1">
      <c r="A24" s="27" t="s">
        <v>77</v>
      </c>
      <c r="B24" s="3"/>
      <c r="C24" s="2"/>
      <c r="D24" s="2"/>
      <c r="E24" s="2"/>
      <c r="F24" s="4"/>
      <c r="G24" s="4"/>
      <c r="H24" s="3"/>
      <c r="I24" s="4"/>
      <c r="J24" s="9"/>
      <c r="K24" s="4"/>
      <c r="L24" s="4"/>
      <c r="M24" s="110"/>
    </row>
    <row r="25" spans="1:14" ht="25.5">
      <c r="A25" s="26" t="s">
        <v>0</v>
      </c>
      <c r="B25" s="26" t="s">
        <v>2</v>
      </c>
      <c r="C25" s="26" t="s">
        <v>45</v>
      </c>
      <c r="D25" s="26" t="s">
        <v>46</v>
      </c>
      <c r="E25" s="26" t="s">
        <v>47</v>
      </c>
      <c r="F25" s="26" t="s">
        <v>48</v>
      </c>
      <c r="G25" s="26" t="s">
        <v>3</v>
      </c>
      <c r="H25" s="26" t="s">
        <v>143</v>
      </c>
      <c r="I25" s="26" t="s">
        <v>6</v>
      </c>
      <c r="J25" s="9"/>
      <c r="K25" s="4"/>
      <c r="L25" s="110"/>
    </row>
    <row r="26" spans="1:14">
      <c r="A26" s="112" t="s">
        <v>80</v>
      </c>
      <c r="B26" s="116">
        <v>900</v>
      </c>
      <c r="C26" s="117">
        <f>B26*5%</f>
        <v>45</v>
      </c>
      <c r="D26" s="117">
        <f>B26*11%</f>
        <v>99</v>
      </c>
      <c r="E26" s="117">
        <f>B26-C26-D26</f>
        <v>756</v>
      </c>
      <c r="F26" s="117">
        <f>B26*20%</f>
        <v>180</v>
      </c>
      <c r="G26" s="117">
        <f>B26+F26</f>
        <v>1080</v>
      </c>
      <c r="H26" s="114">
        <v>14</v>
      </c>
      <c r="I26" s="105">
        <f>H26*G26</f>
        <v>15120</v>
      </c>
      <c r="J26" s="9"/>
      <c r="K26" s="4"/>
      <c r="L26" s="110"/>
    </row>
    <row r="27" spans="1:14">
      <c r="A27" s="118"/>
      <c r="B27" s="119"/>
      <c r="C27" s="18"/>
      <c r="D27" s="18"/>
      <c r="E27" s="18"/>
      <c r="F27" s="18"/>
      <c r="G27" s="18"/>
      <c r="H27" s="120"/>
      <c r="I27" s="111"/>
      <c r="J27" s="9"/>
      <c r="K27" s="4"/>
      <c r="L27" s="110"/>
    </row>
    <row r="28" spans="1:14">
      <c r="A28" s="27" t="s">
        <v>14</v>
      </c>
      <c r="B28" s="3"/>
      <c r="C28" s="2"/>
      <c r="D28" s="2"/>
      <c r="E28" s="2"/>
      <c r="F28" s="4"/>
      <c r="G28" s="4"/>
      <c r="H28" s="3"/>
      <c r="I28" s="4"/>
      <c r="J28" s="9"/>
      <c r="K28" s="9"/>
      <c r="L28" s="4"/>
      <c r="M28" s="110"/>
    </row>
    <row r="29" spans="1:14" s="138" customFormat="1">
      <c r="A29" s="177" t="s">
        <v>14</v>
      </c>
      <c r="B29" s="178"/>
      <c r="C29" s="178"/>
      <c r="D29" s="178"/>
      <c r="E29" s="178"/>
      <c r="F29" s="178"/>
      <c r="G29" s="178"/>
      <c r="H29" s="178"/>
      <c r="I29" s="179"/>
      <c r="J29" s="27"/>
      <c r="L29" s="139"/>
    </row>
    <row r="30" spans="1:14" ht="37.5" customHeight="1">
      <c r="A30" s="94" t="s">
        <v>0</v>
      </c>
      <c r="B30" s="26" t="s">
        <v>1</v>
      </c>
      <c r="C30" s="94" t="s">
        <v>2</v>
      </c>
      <c r="D30" s="26" t="s">
        <v>175</v>
      </c>
      <c r="E30" s="94" t="s">
        <v>15</v>
      </c>
      <c r="F30" s="94" t="s">
        <v>3</v>
      </c>
      <c r="G30" s="104" t="s">
        <v>5</v>
      </c>
      <c r="H30" s="140" t="s">
        <v>10</v>
      </c>
      <c r="I30" s="94" t="s">
        <v>6</v>
      </c>
      <c r="J30" s="141" t="s">
        <v>150</v>
      </c>
      <c r="K30" s="4"/>
      <c r="L30" s="110"/>
    </row>
    <row r="31" spans="1:14">
      <c r="A31" s="1" t="s">
        <v>16</v>
      </c>
      <c r="B31" s="121">
        <v>20</v>
      </c>
      <c r="C31" s="1">
        <v>455</v>
      </c>
      <c r="D31" s="1">
        <f>7.2*22</f>
        <v>158.4</v>
      </c>
      <c r="E31" s="113">
        <v>0</v>
      </c>
      <c r="F31" s="1">
        <f>C31+D31+E31</f>
        <v>613.4</v>
      </c>
      <c r="G31" s="114">
        <v>14</v>
      </c>
      <c r="H31" s="122">
        <v>3</v>
      </c>
      <c r="I31" s="123">
        <f>F31*G31*H31</f>
        <v>25762.800000000003</v>
      </c>
      <c r="K31" s="124"/>
      <c r="L31" s="142"/>
      <c r="M31" s="110"/>
    </row>
    <row r="32" spans="1:14">
      <c r="A32" s="143"/>
      <c r="B32" s="110"/>
      <c r="C32" s="2"/>
      <c r="D32" s="6"/>
      <c r="E32" s="7"/>
      <c r="F32" s="7"/>
      <c r="G32" s="7"/>
      <c r="H32" s="7"/>
      <c r="I32" s="7"/>
      <c r="J32" s="7"/>
      <c r="K32" s="9"/>
      <c r="L32" s="4"/>
      <c r="M32" s="110"/>
      <c r="N32" s="4"/>
    </row>
    <row r="33" spans="1:14">
      <c r="A33" s="177" t="s">
        <v>15</v>
      </c>
      <c r="B33" s="178"/>
      <c r="C33" s="178"/>
      <c r="D33" s="178"/>
      <c r="E33" s="178"/>
      <c r="F33" s="178"/>
      <c r="G33" s="179"/>
      <c r="H33" s="7"/>
      <c r="I33" s="16"/>
      <c r="J33" s="28"/>
      <c r="K33" s="9"/>
      <c r="L33" s="4"/>
      <c r="M33" s="110"/>
      <c r="N33" s="4"/>
    </row>
    <row r="34" spans="1:14" ht="26.25" customHeight="1">
      <c r="A34" s="26" t="s">
        <v>17</v>
      </c>
      <c r="B34" s="26" t="s">
        <v>18</v>
      </c>
      <c r="C34" s="26" t="s">
        <v>19</v>
      </c>
      <c r="D34" s="94" t="s">
        <v>20</v>
      </c>
      <c r="E34" s="26" t="s">
        <v>5</v>
      </c>
      <c r="F34" s="26" t="s">
        <v>151</v>
      </c>
      <c r="G34" s="26" t="s">
        <v>21</v>
      </c>
      <c r="H34" s="7"/>
      <c r="I34" s="16"/>
      <c r="J34" s="7"/>
      <c r="K34" s="9"/>
      <c r="L34" s="4"/>
      <c r="M34" s="110"/>
    </row>
    <row r="35" spans="1:14">
      <c r="A35" s="1" t="s">
        <v>23</v>
      </c>
      <c r="B35" s="125" t="s">
        <v>102</v>
      </c>
      <c r="C35" s="113" t="s">
        <v>22</v>
      </c>
      <c r="D35" s="126">
        <v>3</v>
      </c>
      <c r="E35" s="126">
        <v>14</v>
      </c>
      <c r="F35" s="1">
        <v>4</v>
      </c>
      <c r="G35" s="127">
        <f>E35*F35*D35</f>
        <v>168</v>
      </c>
      <c r="H35" s="7"/>
      <c r="I35" s="16"/>
      <c r="J35" s="28"/>
      <c r="K35" s="9"/>
      <c r="L35" s="4"/>
      <c r="M35" s="110"/>
    </row>
    <row r="36" spans="1:14">
      <c r="A36" s="180" t="s">
        <v>6</v>
      </c>
      <c r="B36" s="180"/>
      <c r="C36" s="180"/>
      <c r="D36" s="20"/>
      <c r="E36" s="21"/>
      <c r="F36" s="21"/>
      <c r="G36" s="21">
        <f>SUM(G35:G35)</f>
        <v>168</v>
      </c>
      <c r="H36" s="7"/>
      <c r="I36" s="16"/>
      <c r="J36" s="7"/>
      <c r="K36" s="9"/>
      <c r="L36" s="4"/>
      <c r="M36" s="110"/>
    </row>
    <row r="37" spans="1:14" ht="15" customHeight="1">
      <c r="A37" s="8"/>
      <c r="B37" s="8"/>
      <c r="C37" s="8"/>
      <c r="D37" s="83"/>
      <c r="E37" s="187" t="s">
        <v>6</v>
      </c>
      <c r="F37" s="188"/>
      <c r="G37" s="21">
        <f>J14+D22+I26+I31+G35</f>
        <v>363260.75</v>
      </c>
      <c r="H37" s="7"/>
      <c r="I37" s="16"/>
      <c r="J37" s="7"/>
      <c r="K37" s="9"/>
      <c r="L37" s="4"/>
      <c r="M37" s="110"/>
    </row>
    <row r="38" spans="1:14">
      <c r="A38" s="8"/>
      <c r="B38" s="8"/>
      <c r="C38" s="8"/>
      <c r="D38" s="83"/>
      <c r="E38" s="84"/>
      <c r="F38" s="84"/>
      <c r="G38" s="84"/>
      <c r="H38" s="7"/>
      <c r="I38" s="16"/>
      <c r="J38" s="7"/>
      <c r="K38" s="9"/>
      <c r="L38" s="4"/>
      <c r="M38" s="110"/>
    </row>
    <row r="39" spans="1:14">
      <c r="A39" s="180" t="s">
        <v>139</v>
      </c>
      <c r="B39" s="180"/>
      <c r="C39" s="180"/>
      <c r="D39" s="123" t="s">
        <v>140</v>
      </c>
      <c r="E39" s="123" t="s">
        <v>140</v>
      </c>
      <c r="F39" s="123" t="s">
        <v>140</v>
      </c>
      <c r="G39" s="123" t="s">
        <v>140</v>
      </c>
      <c r="H39" s="169" t="s">
        <v>6</v>
      </c>
      <c r="I39" s="16"/>
      <c r="J39" s="28"/>
      <c r="K39" s="9"/>
      <c r="L39" s="4"/>
      <c r="M39" s="110"/>
    </row>
    <row r="40" spans="1:14">
      <c r="A40" s="186" t="s">
        <v>78</v>
      </c>
      <c r="B40" s="186"/>
      <c r="C40" s="123">
        <f>J14+D22+I26+I31+G36</f>
        <v>363260.75</v>
      </c>
      <c r="D40" s="1">
        <f>C40/14*4</f>
        <v>103788.78571428571</v>
      </c>
      <c r="E40" s="128">
        <f>C40/14*4</f>
        <v>103788.78571428571</v>
      </c>
      <c r="F40" s="129">
        <f>C40/14*4</f>
        <v>103788.78571428571</v>
      </c>
      <c r="G40" s="155">
        <f>ROUNDDOWN(C40/14*2,2)</f>
        <v>51894.39</v>
      </c>
      <c r="H40" s="144">
        <f>SUM(D40:G40)</f>
        <v>363260.74714285717</v>
      </c>
      <c r="I40" s="4"/>
      <c r="J40" s="4"/>
      <c r="K40" s="154"/>
    </row>
    <row r="41" spans="1:14">
      <c r="A41" s="183" t="s">
        <v>100</v>
      </c>
      <c r="B41" s="184"/>
      <c r="C41" s="123" t="e">
        <f>'MATERIAL ESPORTIVO'!#REF!</f>
        <v>#REF!</v>
      </c>
      <c r="D41" s="1" t="e">
        <f t="shared" ref="D41:D47" si="5">C41</f>
        <v>#REF!</v>
      </c>
      <c r="E41" s="130"/>
      <c r="F41" s="131"/>
      <c r="G41" s="103"/>
      <c r="H41" s="144" t="e">
        <f t="shared" ref="H41:H48" si="6">SUM(D41:G41)</f>
        <v>#REF!</v>
      </c>
      <c r="I41" s="4"/>
      <c r="J41" s="4"/>
    </row>
    <row r="42" spans="1:14">
      <c r="A42" s="185" t="s">
        <v>99</v>
      </c>
      <c r="B42" s="185"/>
      <c r="C42" s="153">
        <f>UNIFORMES!G41</f>
        <v>46729.2</v>
      </c>
      <c r="D42" s="145">
        <f t="shared" si="5"/>
        <v>46729.2</v>
      </c>
      <c r="E42" s="146"/>
      <c r="F42" s="146"/>
      <c r="G42" s="146"/>
      <c r="H42" s="147">
        <f t="shared" si="6"/>
        <v>46729.2</v>
      </c>
    </row>
    <row r="43" spans="1:14">
      <c r="A43" s="185" t="s">
        <v>93</v>
      </c>
      <c r="B43" s="185"/>
      <c r="C43" s="150">
        <f>DIVERSOS!F17</f>
        <v>5012</v>
      </c>
      <c r="D43" s="148">
        <f t="shared" si="5"/>
        <v>5012</v>
      </c>
      <c r="E43" s="146"/>
      <c r="F43" s="146"/>
      <c r="G43" s="146"/>
      <c r="H43" s="149">
        <f t="shared" si="6"/>
        <v>5012</v>
      </c>
    </row>
    <row r="44" spans="1:14">
      <c r="A44" s="185" t="s">
        <v>53</v>
      </c>
      <c r="B44" s="185"/>
      <c r="C44" s="150">
        <f>DIVERSOS!F22</f>
        <v>5100</v>
      </c>
      <c r="D44" s="148">
        <f t="shared" si="5"/>
        <v>5100</v>
      </c>
      <c r="E44" s="146"/>
      <c r="F44" s="146"/>
      <c r="G44" s="146"/>
      <c r="H44" s="149">
        <f t="shared" si="6"/>
        <v>5100</v>
      </c>
      <c r="J44" s="154"/>
    </row>
    <row r="45" spans="1:14">
      <c r="A45" s="185" t="s">
        <v>94</v>
      </c>
      <c r="B45" s="185"/>
      <c r="C45" s="150">
        <f>DIVERSOS!F8</f>
        <v>3300</v>
      </c>
      <c r="D45" s="148">
        <f t="shared" si="5"/>
        <v>3300</v>
      </c>
      <c r="E45" s="146"/>
      <c r="F45" s="146"/>
      <c r="G45" s="146"/>
      <c r="H45" s="149">
        <f t="shared" si="6"/>
        <v>3300</v>
      </c>
      <c r="K45" s="132" t="s">
        <v>174</v>
      </c>
    </row>
    <row r="46" spans="1:14">
      <c r="A46" s="181" t="s">
        <v>68</v>
      </c>
      <c r="B46" s="182"/>
      <c r="C46" s="158">
        <f>DIVERSOS!G30</f>
        <v>11200</v>
      </c>
      <c r="D46" s="159">
        <f t="shared" si="5"/>
        <v>11200</v>
      </c>
      <c r="E46" s="160"/>
      <c r="F46" s="160"/>
      <c r="G46" s="160"/>
      <c r="H46" s="161">
        <f t="shared" si="6"/>
        <v>11200</v>
      </c>
    </row>
    <row r="47" spans="1:14">
      <c r="A47" s="190" t="s">
        <v>131</v>
      </c>
      <c r="B47" s="191"/>
      <c r="C47" s="150">
        <f>DIVERSOS!F37</f>
        <v>415.11</v>
      </c>
      <c r="D47" s="148">
        <f t="shared" si="5"/>
        <v>415.11</v>
      </c>
      <c r="E47" s="146"/>
      <c r="F47" s="146"/>
      <c r="G47" s="146"/>
      <c r="H47" s="149">
        <f t="shared" si="6"/>
        <v>415.11</v>
      </c>
    </row>
    <row r="48" spans="1:14">
      <c r="A48" s="174" t="s">
        <v>60</v>
      </c>
      <c r="B48" s="175"/>
      <c r="C48" s="150" t="e">
        <f>SUM(C40:C47)</f>
        <v>#REF!</v>
      </c>
      <c r="D48" s="150" t="e">
        <f>SUM(D40:D47)</f>
        <v>#REF!</v>
      </c>
      <c r="E48" s="147">
        <f t="shared" ref="E48:F48" si="7">SUM(E40:E47)</f>
        <v>103788.78571428571</v>
      </c>
      <c r="F48" s="151">
        <f t="shared" si="7"/>
        <v>103788.78571428571</v>
      </c>
      <c r="G48" s="156">
        <f>SUM(G40:G47)</f>
        <v>51894.39</v>
      </c>
      <c r="H48" s="149" t="e">
        <f t="shared" si="6"/>
        <v>#REF!</v>
      </c>
    </row>
    <row r="49" spans="1:8">
      <c r="A49" s="189" t="s">
        <v>141</v>
      </c>
      <c r="B49" s="189"/>
      <c r="C49" s="162" t="e">
        <f>SUM(C40:C45,C47)</f>
        <v>#REF!</v>
      </c>
      <c r="D49" s="162" t="e">
        <f>SUM(D40:D45,D47)</f>
        <v>#REF!</v>
      </c>
      <c r="E49" s="162">
        <f>SUM(E48)</f>
        <v>103788.78571428571</v>
      </c>
      <c r="F49" s="163">
        <f>SUM(F48)</f>
        <v>103788.78571428571</v>
      </c>
      <c r="G49" s="162">
        <f>SUM(G48)</f>
        <v>51894.39</v>
      </c>
      <c r="H49" s="147" t="e">
        <f>SUM(D49:G49)</f>
        <v>#REF!</v>
      </c>
    </row>
    <row r="50" spans="1:8">
      <c r="A50" s="192" t="s">
        <v>142</v>
      </c>
      <c r="B50" s="192"/>
      <c r="C50" s="164">
        <f>C46</f>
        <v>11200</v>
      </c>
      <c r="D50" s="164">
        <f>D46</f>
        <v>11200</v>
      </c>
      <c r="E50" s="164">
        <f t="shared" ref="E50:H50" si="8">E46</f>
        <v>0</v>
      </c>
      <c r="F50" s="164">
        <f t="shared" si="8"/>
        <v>0</v>
      </c>
      <c r="G50" s="164">
        <f t="shared" si="8"/>
        <v>0</v>
      </c>
      <c r="H50" s="157">
        <f t="shared" si="8"/>
        <v>11200</v>
      </c>
    </row>
    <row r="51" spans="1:8">
      <c r="A51" s="189" t="s">
        <v>95</v>
      </c>
      <c r="B51" s="189"/>
      <c r="C51" s="147" t="e">
        <f t="shared" ref="C51:H51" si="9">SUM(C49:C50)</f>
        <v>#REF!</v>
      </c>
      <c r="D51" s="147" t="e">
        <f t="shared" si="9"/>
        <v>#REF!</v>
      </c>
      <c r="E51" s="147">
        <f t="shared" si="9"/>
        <v>103788.78571428571</v>
      </c>
      <c r="F51" s="151">
        <f t="shared" si="9"/>
        <v>103788.78571428571</v>
      </c>
      <c r="G51" s="147">
        <f t="shared" si="9"/>
        <v>51894.39</v>
      </c>
      <c r="H51" s="147" t="e">
        <f t="shared" si="9"/>
        <v>#REF!</v>
      </c>
    </row>
  </sheetData>
  <mergeCells count="23">
    <mergeCell ref="E37:F37"/>
    <mergeCell ref="A51:B51"/>
    <mergeCell ref="A47:B47"/>
    <mergeCell ref="A45:B45"/>
    <mergeCell ref="A39:C39"/>
    <mergeCell ref="A49:B49"/>
    <mergeCell ref="A50:B50"/>
    <mergeCell ref="A1:J1"/>
    <mergeCell ref="A2:J2"/>
    <mergeCell ref="A4:J4"/>
    <mergeCell ref="A5:J5"/>
    <mergeCell ref="A48:B48"/>
    <mergeCell ref="A6:J6"/>
    <mergeCell ref="A33:G33"/>
    <mergeCell ref="A36:C36"/>
    <mergeCell ref="A29:I29"/>
    <mergeCell ref="A16:D16"/>
    <mergeCell ref="A46:B46"/>
    <mergeCell ref="A41:B41"/>
    <mergeCell ref="A44:B44"/>
    <mergeCell ref="A40:B40"/>
    <mergeCell ref="A42:B42"/>
    <mergeCell ref="A43:B43"/>
  </mergeCells>
  <pageMargins left="0.44" right="0.23622047244094491" top="0.31496062992125984" bottom="0.23622047244094491" header="0.31496062992125984" footer="0.19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workbookViewId="0">
      <selection activeCell="L51" sqref="L51"/>
    </sheetView>
  </sheetViews>
  <sheetFormatPr defaultRowHeight="15"/>
  <cols>
    <col min="1" max="1" width="20.42578125" style="11" customWidth="1"/>
    <col min="2" max="2" width="8.85546875" style="11" customWidth="1"/>
    <col min="3" max="3" width="62.5703125" style="11" customWidth="1"/>
    <col min="4" max="4" width="16.140625" style="11" customWidth="1"/>
    <col min="5" max="5" width="12.42578125" style="11" bestFit="1" customWidth="1"/>
    <col min="6" max="16384" width="9.140625" style="11"/>
  </cols>
  <sheetData>
    <row r="1" spans="1:6">
      <c r="A1" s="198" t="s">
        <v>24</v>
      </c>
      <c r="B1" s="198"/>
      <c r="C1" s="198"/>
      <c r="D1" s="198"/>
      <c r="E1" s="198"/>
      <c r="F1" s="14"/>
    </row>
    <row r="2" spans="1:6">
      <c r="A2" s="199" t="s">
        <v>26</v>
      </c>
      <c r="B2" s="199"/>
      <c r="C2" s="199"/>
      <c r="D2" s="199"/>
      <c r="E2" s="199"/>
    </row>
    <row r="3" spans="1:6">
      <c r="A3" s="199" t="s">
        <v>32</v>
      </c>
      <c r="B3" s="199"/>
      <c r="C3" s="199"/>
      <c r="D3" s="199"/>
      <c r="E3" s="199"/>
    </row>
    <row r="4" spans="1:6">
      <c r="A4" s="199" t="s">
        <v>101</v>
      </c>
      <c r="B4" s="199"/>
      <c r="C4" s="199"/>
      <c r="D4" s="199"/>
      <c r="E4" s="199"/>
    </row>
    <row r="5" spans="1:6">
      <c r="A5" s="12"/>
      <c r="B5" s="13"/>
      <c r="C5" s="12"/>
      <c r="D5" s="13"/>
    </row>
    <row r="6" spans="1:6">
      <c r="A6" s="194" t="s">
        <v>176</v>
      </c>
      <c r="B6" s="195"/>
      <c r="C6" s="195"/>
      <c r="D6" s="195"/>
      <c r="E6" s="196"/>
    </row>
    <row r="7" spans="1:6" ht="15" customHeight="1">
      <c r="A7" s="197" t="s">
        <v>155</v>
      </c>
      <c r="B7" s="197"/>
      <c r="C7" s="197"/>
      <c r="D7" s="197"/>
      <c r="E7" s="197"/>
    </row>
    <row r="8" spans="1:6" ht="15" customHeight="1">
      <c r="A8" s="200" t="s">
        <v>35</v>
      </c>
      <c r="B8" s="201"/>
      <c r="C8" s="201"/>
      <c r="D8" s="201"/>
      <c r="E8" s="201"/>
    </row>
    <row r="9" spans="1:6" ht="25.5">
      <c r="A9" s="33" t="s">
        <v>33</v>
      </c>
      <c r="B9" s="33" t="s">
        <v>4</v>
      </c>
      <c r="C9" s="33" t="s">
        <v>34</v>
      </c>
      <c r="D9" s="10" t="s">
        <v>106</v>
      </c>
      <c r="E9" s="10" t="s">
        <v>113</v>
      </c>
    </row>
    <row r="10" spans="1:6" ht="51">
      <c r="A10" s="30" t="s">
        <v>107</v>
      </c>
      <c r="B10" s="32">
        <v>20</v>
      </c>
      <c r="C10" s="31" t="s">
        <v>108</v>
      </c>
      <c r="D10" s="61">
        <v>97.6</v>
      </c>
      <c r="E10" s="39">
        <f t="shared" ref="E10:E15" si="0">D10*B10</f>
        <v>1952</v>
      </c>
    </row>
    <row r="11" spans="1:6" ht="25.5">
      <c r="A11" s="30" t="s">
        <v>27</v>
      </c>
      <c r="B11" s="32">
        <v>2</v>
      </c>
      <c r="C11" s="31" t="s">
        <v>109</v>
      </c>
      <c r="D11" s="61">
        <v>116</v>
      </c>
      <c r="E11" s="39">
        <f t="shared" si="0"/>
        <v>232</v>
      </c>
    </row>
    <row r="12" spans="1:6">
      <c r="A12" s="30" t="s">
        <v>28</v>
      </c>
      <c r="B12" s="32">
        <v>2</v>
      </c>
      <c r="C12" s="63" t="s">
        <v>110</v>
      </c>
      <c r="D12" s="61">
        <v>15</v>
      </c>
      <c r="E12" s="39">
        <f t="shared" si="0"/>
        <v>30</v>
      </c>
    </row>
    <row r="13" spans="1:6" ht="25.5">
      <c r="A13" s="30" t="s">
        <v>29</v>
      </c>
      <c r="B13" s="32">
        <v>10</v>
      </c>
      <c r="C13" s="30" t="s">
        <v>30</v>
      </c>
      <c r="D13" s="61">
        <v>11.97</v>
      </c>
      <c r="E13" s="39">
        <f t="shared" si="0"/>
        <v>119.7</v>
      </c>
    </row>
    <row r="14" spans="1:6">
      <c r="A14" s="62" t="s">
        <v>31</v>
      </c>
      <c r="B14" s="32">
        <v>2</v>
      </c>
      <c r="C14" s="31" t="s">
        <v>111</v>
      </c>
      <c r="D14" s="61">
        <v>18</v>
      </c>
      <c r="E14" s="39">
        <f t="shared" si="0"/>
        <v>36</v>
      </c>
    </row>
    <row r="15" spans="1:6" ht="38.25">
      <c r="A15" s="30" t="s">
        <v>112</v>
      </c>
      <c r="B15" s="32">
        <v>100</v>
      </c>
      <c r="C15" s="30" t="s">
        <v>114</v>
      </c>
      <c r="D15" s="61">
        <v>5.0999999999999996</v>
      </c>
      <c r="E15" s="39">
        <f t="shared" si="0"/>
        <v>509.99999999999994</v>
      </c>
    </row>
    <row r="16" spans="1:6">
      <c r="A16" s="70" t="s">
        <v>36</v>
      </c>
      <c r="B16" s="71"/>
      <c r="C16" s="72"/>
      <c r="D16" s="73"/>
      <c r="E16" s="40">
        <f>SUM(E10:E15)</f>
        <v>2879.7</v>
      </c>
    </row>
    <row r="17" spans="1:5">
      <c r="A17" s="197" t="s">
        <v>156</v>
      </c>
      <c r="B17" s="197"/>
      <c r="C17" s="197"/>
      <c r="D17" s="197"/>
      <c r="E17" s="197"/>
    </row>
    <row r="18" spans="1:5" ht="15" customHeight="1">
      <c r="A18" s="193" t="s">
        <v>35</v>
      </c>
      <c r="B18" s="193"/>
      <c r="C18" s="193"/>
      <c r="D18" s="193"/>
      <c r="E18" s="193"/>
    </row>
    <row r="19" spans="1:5" ht="25.5">
      <c r="A19" s="33" t="s">
        <v>33</v>
      </c>
      <c r="B19" s="33" t="s">
        <v>4</v>
      </c>
      <c r="C19" s="33" t="s">
        <v>34</v>
      </c>
      <c r="D19" s="74" t="s">
        <v>116</v>
      </c>
      <c r="E19" s="74" t="s">
        <v>117</v>
      </c>
    </row>
    <row r="20" spans="1:5" ht="25.5">
      <c r="A20" s="30" t="s">
        <v>118</v>
      </c>
      <c r="B20" s="32">
        <v>2</v>
      </c>
      <c r="C20" s="30" t="s">
        <v>119</v>
      </c>
      <c r="D20" s="34">
        <v>101</v>
      </c>
      <c r="E20" s="39">
        <f t="shared" ref="E20:E25" si="1">D20*B20</f>
        <v>202</v>
      </c>
    </row>
    <row r="21" spans="1:5" ht="25.5">
      <c r="A21" s="30" t="s">
        <v>120</v>
      </c>
      <c r="B21" s="32">
        <v>2</v>
      </c>
      <c r="C21" s="30" t="s">
        <v>121</v>
      </c>
      <c r="D21" s="34">
        <v>119</v>
      </c>
      <c r="E21" s="39">
        <f t="shared" si="1"/>
        <v>238</v>
      </c>
    </row>
    <row r="22" spans="1:5" ht="25.5">
      <c r="A22" s="30" t="s">
        <v>122</v>
      </c>
      <c r="B22" s="32">
        <v>2</v>
      </c>
      <c r="C22" s="30" t="s">
        <v>123</v>
      </c>
      <c r="D22" s="75">
        <v>25.5</v>
      </c>
      <c r="E22" s="39">
        <f t="shared" si="1"/>
        <v>51</v>
      </c>
    </row>
    <row r="23" spans="1:5" ht="25.5">
      <c r="A23" s="30" t="s">
        <v>124</v>
      </c>
      <c r="B23" s="32">
        <v>2</v>
      </c>
      <c r="C23" s="30" t="s">
        <v>125</v>
      </c>
      <c r="D23" s="34">
        <v>34</v>
      </c>
      <c r="E23" s="39">
        <f t="shared" si="1"/>
        <v>68</v>
      </c>
    </row>
    <row r="24" spans="1:5" ht="25.5">
      <c r="A24" s="30" t="s">
        <v>126</v>
      </c>
      <c r="B24" s="32">
        <v>1</v>
      </c>
      <c r="C24" s="30" t="s">
        <v>127</v>
      </c>
      <c r="D24" s="34">
        <v>158</v>
      </c>
      <c r="E24" s="39">
        <f t="shared" si="1"/>
        <v>158</v>
      </c>
    </row>
    <row r="25" spans="1:5">
      <c r="A25" s="30" t="s">
        <v>128</v>
      </c>
      <c r="B25" s="32">
        <v>1</v>
      </c>
      <c r="C25" s="63" t="s">
        <v>129</v>
      </c>
      <c r="D25" s="34">
        <v>45</v>
      </c>
      <c r="E25" s="39">
        <f t="shared" si="1"/>
        <v>45</v>
      </c>
    </row>
    <row r="26" spans="1:5">
      <c r="A26" s="79" t="s">
        <v>36</v>
      </c>
      <c r="B26" s="77"/>
      <c r="C26" s="76"/>
      <c r="D26" s="78"/>
      <c r="E26" s="40">
        <f>SUM(E20:E25)</f>
        <v>762</v>
      </c>
    </row>
    <row r="27" spans="1:5">
      <c r="A27" s="197" t="s">
        <v>168</v>
      </c>
      <c r="B27" s="197"/>
      <c r="C27" s="197"/>
      <c r="D27" s="197"/>
      <c r="E27" s="197"/>
    </row>
    <row r="28" spans="1:5">
      <c r="A28" s="193" t="s">
        <v>35</v>
      </c>
      <c r="B28" s="193"/>
      <c r="C28" s="193"/>
      <c r="D28" s="193"/>
      <c r="E28" s="193"/>
    </row>
    <row r="29" spans="1:5" ht="25.5">
      <c r="A29" s="33" t="s">
        <v>33</v>
      </c>
      <c r="B29" s="33" t="s">
        <v>4</v>
      </c>
      <c r="C29" s="33" t="s">
        <v>34</v>
      </c>
      <c r="D29" s="152" t="s">
        <v>116</v>
      </c>
      <c r="E29" s="152" t="s">
        <v>117</v>
      </c>
    </row>
    <row r="30" spans="1:5" ht="38.25">
      <c r="A30" s="165" t="s">
        <v>157</v>
      </c>
      <c r="B30" s="32">
        <v>20</v>
      </c>
      <c r="C30" s="165" t="s">
        <v>158</v>
      </c>
      <c r="D30" s="166">
        <v>58</v>
      </c>
      <c r="E30" s="39">
        <f>D30*B30</f>
        <v>1160</v>
      </c>
    </row>
    <row r="31" spans="1:5" ht="51">
      <c r="A31" s="165" t="s">
        <v>159</v>
      </c>
      <c r="B31" s="32">
        <v>20</v>
      </c>
      <c r="C31" s="165" t="s">
        <v>160</v>
      </c>
      <c r="D31" s="166">
        <v>173</v>
      </c>
      <c r="E31" s="39">
        <f t="shared" ref="E31:E37" si="2">D31*B31</f>
        <v>3460</v>
      </c>
    </row>
    <row r="32" spans="1:5" ht="51">
      <c r="A32" s="165" t="s">
        <v>161</v>
      </c>
      <c r="B32" s="32">
        <v>20</v>
      </c>
      <c r="C32" s="165" t="s">
        <v>162</v>
      </c>
      <c r="D32" s="166">
        <v>173</v>
      </c>
      <c r="E32" s="39">
        <f t="shared" si="2"/>
        <v>3460</v>
      </c>
    </row>
    <row r="33" spans="1:5" ht="25.5">
      <c r="A33" s="165" t="s">
        <v>27</v>
      </c>
      <c r="B33" s="32">
        <v>2</v>
      </c>
      <c r="C33" s="165" t="s">
        <v>163</v>
      </c>
      <c r="D33" s="166">
        <v>23.9</v>
      </c>
      <c r="E33" s="39">
        <f t="shared" si="2"/>
        <v>47.8</v>
      </c>
    </row>
    <row r="34" spans="1:5">
      <c r="A34" s="165" t="s">
        <v>28</v>
      </c>
      <c r="B34" s="32">
        <v>2</v>
      </c>
      <c r="C34" s="167" t="s">
        <v>164</v>
      </c>
      <c r="D34" s="166">
        <v>15</v>
      </c>
      <c r="E34" s="39">
        <f t="shared" si="2"/>
        <v>30</v>
      </c>
    </row>
    <row r="35" spans="1:5" ht="25.5">
      <c r="A35" s="165" t="s">
        <v>29</v>
      </c>
      <c r="B35" s="32">
        <v>12</v>
      </c>
      <c r="C35" s="165" t="s">
        <v>30</v>
      </c>
      <c r="D35" s="166">
        <v>35.9</v>
      </c>
      <c r="E35" s="39">
        <f t="shared" si="2"/>
        <v>430.79999999999995</v>
      </c>
    </row>
    <row r="36" spans="1:5">
      <c r="A36" s="165" t="s">
        <v>31</v>
      </c>
      <c r="B36" s="32">
        <v>2</v>
      </c>
      <c r="C36" s="165" t="s">
        <v>165</v>
      </c>
      <c r="D36" s="166">
        <v>18</v>
      </c>
      <c r="E36" s="39">
        <f t="shared" si="2"/>
        <v>36</v>
      </c>
    </row>
    <row r="37" spans="1:5" ht="38.25">
      <c r="A37" s="165" t="s">
        <v>166</v>
      </c>
      <c r="B37" s="168">
        <v>100</v>
      </c>
      <c r="C37" s="165" t="s">
        <v>167</v>
      </c>
      <c r="D37" s="166">
        <v>5.0999999999999996</v>
      </c>
      <c r="E37" s="39">
        <f t="shared" si="2"/>
        <v>509.99999999999994</v>
      </c>
    </row>
    <row r="38" spans="1:5">
      <c r="A38" s="202" t="s">
        <v>36</v>
      </c>
      <c r="B38" s="203"/>
      <c r="C38" s="203"/>
      <c r="D38" s="204"/>
      <c r="E38" s="40">
        <f>SUM(E30:E37)</f>
        <v>9134.6</v>
      </c>
    </row>
    <row r="39" spans="1:5">
      <c r="A39" s="197" t="s">
        <v>178</v>
      </c>
      <c r="B39" s="197"/>
      <c r="C39" s="197"/>
      <c r="D39" s="197"/>
      <c r="E39" s="197"/>
    </row>
    <row r="40" spans="1:5" ht="25.5">
      <c r="A40" s="33" t="s">
        <v>33</v>
      </c>
      <c r="B40" s="33" t="s">
        <v>4</v>
      </c>
      <c r="C40" s="33" t="s">
        <v>34</v>
      </c>
      <c r="D40" s="171" t="s">
        <v>116</v>
      </c>
      <c r="E40" s="171" t="s">
        <v>117</v>
      </c>
    </row>
    <row r="41" spans="1:5" ht="38.25">
      <c r="A41" s="30" t="s">
        <v>179</v>
      </c>
      <c r="B41" s="32">
        <v>20</v>
      </c>
      <c r="C41" s="31" t="s">
        <v>180</v>
      </c>
      <c r="D41" s="34">
        <v>81.16</v>
      </c>
      <c r="E41" s="39">
        <f>D41*B41</f>
        <v>1623.1999999999998</v>
      </c>
    </row>
    <row r="42" spans="1:5" ht="38.25">
      <c r="A42" s="30" t="s">
        <v>181</v>
      </c>
      <c r="B42" s="32">
        <v>2</v>
      </c>
      <c r="C42" s="31" t="s">
        <v>182</v>
      </c>
      <c r="D42" s="34">
        <v>79.599999999999994</v>
      </c>
      <c r="E42" s="39">
        <f t="shared" ref="E42:E49" si="3">D42*B42</f>
        <v>159.19999999999999</v>
      </c>
    </row>
    <row r="43" spans="1:5">
      <c r="A43" s="30" t="s">
        <v>183</v>
      </c>
      <c r="B43" s="32">
        <v>1</v>
      </c>
      <c r="C43" s="30" t="s">
        <v>184</v>
      </c>
      <c r="D43" s="237">
        <v>81.3</v>
      </c>
      <c r="E43" s="39">
        <f t="shared" si="3"/>
        <v>81.3</v>
      </c>
    </row>
    <row r="44" spans="1:5">
      <c r="A44" s="30" t="s">
        <v>28</v>
      </c>
      <c r="B44" s="32">
        <v>2</v>
      </c>
      <c r="C44" s="63" t="s">
        <v>110</v>
      </c>
      <c r="D44" s="34">
        <v>15</v>
      </c>
      <c r="E44" s="39">
        <f t="shared" si="3"/>
        <v>30</v>
      </c>
    </row>
    <row r="45" spans="1:5" ht="25.5">
      <c r="A45" s="30" t="s">
        <v>29</v>
      </c>
      <c r="B45" s="32">
        <v>8</v>
      </c>
      <c r="C45" s="30" t="s">
        <v>30</v>
      </c>
      <c r="D45" s="34">
        <v>35.9</v>
      </c>
      <c r="E45" s="39">
        <f t="shared" si="3"/>
        <v>287.2</v>
      </c>
    </row>
    <row r="46" spans="1:5">
      <c r="A46" s="30" t="s">
        <v>31</v>
      </c>
      <c r="B46" s="32">
        <v>2</v>
      </c>
      <c r="C46" s="31" t="s">
        <v>185</v>
      </c>
      <c r="D46" s="34">
        <v>18</v>
      </c>
      <c r="E46" s="39">
        <f t="shared" si="3"/>
        <v>36</v>
      </c>
    </row>
    <row r="47" spans="1:5" ht="38.25">
      <c r="A47" s="30" t="s">
        <v>186</v>
      </c>
      <c r="B47" s="32">
        <v>2</v>
      </c>
      <c r="C47" s="30" t="s">
        <v>187</v>
      </c>
      <c r="D47" s="34">
        <v>218.3</v>
      </c>
      <c r="E47" s="39">
        <f t="shared" si="3"/>
        <v>436.6</v>
      </c>
    </row>
    <row r="48" spans="1:5" ht="38.25">
      <c r="A48" s="30" t="s">
        <v>188</v>
      </c>
      <c r="B48" s="32">
        <v>2</v>
      </c>
      <c r="C48" s="30" t="s">
        <v>187</v>
      </c>
      <c r="D48" s="34">
        <v>218.3</v>
      </c>
      <c r="E48" s="39">
        <f t="shared" si="3"/>
        <v>436.6</v>
      </c>
    </row>
    <row r="49" spans="1:9" ht="38.25">
      <c r="A49" s="30" t="s">
        <v>112</v>
      </c>
      <c r="B49" s="32">
        <v>50</v>
      </c>
      <c r="C49" s="30" t="s">
        <v>169</v>
      </c>
      <c r="D49" s="34">
        <v>10.39</v>
      </c>
      <c r="E49" s="39">
        <f t="shared" si="3"/>
        <v>519.5</v>
      </c>
      <c r="G49" s="243"/>
      <c r="H49" s="243"/>
      <c r="I49" s="243"/>
    </row>
    <row r="50" spans="1:9">
      <c r="A50" s="79" t="s">
        <v>36</v>
      </c>
      <c r="B50" s="77"/>
      <c r="C50" s="76"/>
      <c r="D50" s="78"/>
      <c r="E50" s="40">
        <f>SUM(E41:E49)</f>
        <v>3609.5999999999995</v>
      </c>
      <c r="G50" s="238"/>
    </row>
    <row r="51" spans="1:9">
      <c r="A51" s="239" t="s">
        <v>6</v>
      </c>
      <c r="B51" s="240"/>
      <c r="C51" s="240"/>
      <c r="D51" s="241"/>
      <c r="E51" s="242">
        <f>E16+E26+E38+E50</f>
        <v>16385.899999999998</v>
      </c>
      <c r="G51" s="238"/>
    </row>
  </sheetData>
  <mergeCells count="14">
    <mergeCell ref="A39:E39"/>
    <mergeCell ref="A51:C51"/>
    <mergeCell ref="A38:D38"/>
    <mergeCell ref="A28:E28"/>
    <mergeCell ref="A6:E6"/>
    <mergeCell ref="A27:E27"/>
    <mergeCell ref="A1:E1"/>
    <mergeCell ref="A2:E2"/>
    <mergeCell ref="A3:E3"/>
    <mergeCell ref="A4:E4"/>
    <mergeCell ref="A18:E18"/>
    <mergeCell ref="A8:E8"/>
    <mergeCell ref="A7:E7"/>
    <mergeCell ref="A17:E17"/>
  </mergeCells>
  <pageMargins left="0.46" right="0.17" top="0.78740157480314965" bottom="0.35433070866141736" header="0.31496062992125984" footer="0.31496062992125984"/>
  <pageSetup paperSize="9" scale="8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H41"/>
  <sheetViews>
    <sheetView topLeftCell="A25" workbookViewId="0">
      <selection activeCell="P38" sqref="P38"/>
    </sheetView>
  </sheetViews>
  <sheetFormatPr defaultRowHeight="15"/>
  <cols>
    <col min="1" max="1" width="6.42578125" customWidth="1"/>
    <col min="2" max="2" width="27" customWidth="1"/>
    <col min="3" max="3" width="39.5703125" customWidth="1"/>
    <col min="5" max="5" width="9" customWidth="1"/>
    <col min="6" max="7" width="13.28515625" customWidth="1"/>
    <col min="8" max="8" width="14.5703125" customWidth="1"/>
  </cols>
  <sheetData>
    <row r="3" spans="1:8">
      <c r="C3" s="14" t="s">
        <v>24</v>
      </c>
      <c r="D3" s="14"/>
      <c r="E3" s="14"/>
      <c r="F3" s="14"/>
      <c r="G3" s="14"/>
      <c r="H3" s="14"/>
    </row>
    <row r="5" spans="1:8">
      <c r="A5" s="214" t="s">
        <v>26</v>
      </c>
      <c r="B5" s="214"/>
      <c r="C5" s="214"/>
      <c r="D5" s="214"/>
      <c r="E5" s="214"/>
      <c r="F5" s="214"/>
      <c r="G5" s="12"/>
    </row>
    <row r="6" spans="1:8">
      <c r="A6" s="214" t="s">
        <v>97</v>
      </c>
      <c r="B6" s="214"/>
      <c r="C6" s="214"/>
      <c r="D6" s="214"/>
      <c r="E6" s="214"/>
      <c r="F6" s="214"/>
      <c r="G6" s="12"/>
    </row>
    <row r="7" spans="1:8">
      <c r="A7" s="35"/>
      <c r="B7" s="12"/>
      <c r="C7" s="12"/>
      <c r="D7" s="12"/>
      <c r="E7" s="12"/>
      <c r="F7" s="12"/>
      <c r="G7" s="12"/>
    </row>
    <row r="8" spans="1:8">
      <c r="A8" s="215" t="s">
        <v>79</v>
      </c>
      <c r="B8" s="216"/>
      <c r="C8" s="216"/>
      <c r="D8" s="216"/>
      <c r="E8" s="216"/>
      <c r="F8" s="216"/>
      <c r="G8" s="217"/>
    </row>
    <row r="9" spans="1:8" ht="25.5">
      <c r="A9" s="26" t="s">
        <v>37</v>
      </c>
      <c r="B9" s="26" t="s">
        <v>38</v>
      </c>
      <c r="C9" s="26" t="s">
        <v>39</v>
      </c>
      <c r="D9" s="26" t="s">
        <v>40</v>
      </c>
      <c r="E9" s="26" t="s">
        <v>4</v>
      </c>
      <c r="F9" s="26" t="s">
        <v>172</v>
      </c>
      <c r="G9" s="26" t="s">
        <v>61</v>
      </c>
    </row>
    <row r="10" spans="1:8" ht="156" customHeight="1">
      <c r="A10" s="26">
        <v>1</v>
      </c>
      <c r="B10" s="26" t="s">
        <v>144</v>
      </c>
      <c r="C10" s="67" t="s">
        <v>75</v>
      </c>
      <c r="D10" s="26" t="s">
        <v>42</v>
      </c>
      <c r="E10" s="64">
        <v>39</v>
      </c>
      <c r="F10" s="53">
        <v>34.299999999999997</v>
      </c>
      <c r="G10" s="65">
        <f>E10*F10</f>
        <v>1337.6999999999998</v>
      </c>
    </row>
    <row r="11" spans="1:8" ht="63" customHeight="1">
      <c r="A11" s="26">
        <v>2</v>
      </c>
      <c r="B11" s="26" t="s">
        <v>170</v>
      </c>
      <c r="C11" s="67" t="s">
        <v>96</v>
      </c>
      <c r="D11" s="26" t="s">
        <v>42</v>
      </c>
      <c r="E11" s="64">
        <v>15</v>
      </c>
      <c r="F11" s="53">
        <v>29.3</v>
      </c>
      <c r="G11" s="65">
        <f>E11*F11</f>
        <v>439.5</v>
      </c>
    </row>
    <row r="12" spans="1:8">
      <c r="A12" s="218" t="s">
        <v>6</v>
      </c>
      <c r="B12" s="219"/>
      <c r="C12" s="220"/>
      <c r="D12" s="36"/>
      <c r="E12" s="36"/>
      <c r="F12" s="36"/>
      <c r="G12" s="66">
        <f>SUM(G10:G11)</f>
        <v>1777.1999999999998</v>
      </c>
    </row>
    <row r="14" spans="1:8" ht="15" customHeight="1">
      <c r="A14" s="205" t="s">
        <v>155</v>
      </c>
      <c r="B14" s="206"/>
      <c r="C14" s="206"/>
      <c r="D14" s="206"/>
      <c r="E14" s="206"/>
      <c r="F14" s="206"/>
      <c r="G14" s="207"/>
    </row>
    <row r="15" spans="1:8" ht="29.25" customHeight="1">
      <c r="A15" s="26" t="s">
        <v>37</v>
      </c>
      <c r="B15" s="26" t="s">
        <v>38</v>
      </c>
      <c r="C15" s="26" t="s">
        <v>39</v>
      </c>
      <c r="D15" s="26" t="s">
        <v>40</v>
      </c>
      <c r="E15" s="26" t="s">
        <v>4</v>
      </c>
      <c r="F15" s="26" t="s">
        <v>172</v>
      </c>
      <c r="G15" s="26" t="s">
        <v>61</v>
      </c>
    </row>
    <row r="16" spans="1:8" ht="76.5">
      <c r="A16" s="26">
        <v>1</v>
      </c>
      <c r="B16" s="26" t="s">
        <v>145</v>
      </c>
      <c r="C16" s="26" t="s">
        <v>41</v>
      </c>
      <c r="D16" s="26" t="s">
        <v>42</v>
      </c>
      <c r="E16" s="68">
        <v>400</v>
      </c>
      <c r="F16" s="65">
        <v>16</v>
      </c>
      <c r="G16" s="65">
        <f>E16*F16</f>
        <v>6400</v>
      </c>
    </row>
    <row r="17" spans="1:7" ht="25.5">
      <c r="A17" s="26">
        <v>2</v>
      </c>
      <c r="B17" s="26" t="s">
        <v>146</v>
      </c>
      <c r="C17" s="26" t="s">
        <v>105</v>
      </c>
      <c r="D17" s="26" t="s">
        <v>42</v>
      </c>
      <c r="E17" s="68">
        <v>400</v>
      </c>
      <c r="F17" s="65">
        <v>18</v>
      </c>
      <c r="G17" s="65">
        <f>E17*F17</f>
        <v>7200</v>
      </c>
    </row>
    <row r="18" spans="1:7">
      <c r="A18" s="221" t="s">
        <v>6</v>
      </c>
      <c r="B18" s="222"/>
      <c r="C18" s="223"/>
      <c r="D18" s="56"/>
      <c r="E18" s="57"/>
      <c r="F18" s="37"/>
      <c r="G18" s="37">
        <f>SUM(G16:G17)</f>
        <v>13600</v>
      </c>
    </row>
    <row r="19" spans="1:7">
      <c r="A19" s="54"/>
      <c r="B19" s="54"/>
      <c r="C19" s="54"/>
      <c r="D19" s="54"/>
      <c r="E19" s="54"/>
      <c r="F19" s="54"/>
      <c r="G19" s="55"/>
    </row>
    <row r="20" spans="1:7" ht="15" customHeight="1">
      <c r="A20" s="205" t="s">
        <v>171</v>
      </c>
      <c r="B20" s="206"/>
      <c r="C20" s="206"/>
      <c r="D20" s="206"/>
      <c r="E20" s="206"/>
      <c r="F20" s="206"/>
      <c r="G20" s="207"/>
    </row>
    <row r="21" spans="1:7" ht="25.5">
      <c r="A21" s="26" t="s">
        <v>37</v>
      </c>
      <c r="B21" s="26" t="s">
        <v>43</v>
      </c>
      <c r="C21" s="26" t="s">
        <v>39</v>
      </c>
      <c r="D21" s="26" t="s">
        <v>40</v>
      </c>
      <c r="E21" s="26" t="s">
        <v>4</v>
      </c>
      <c r="F21" s="26" t="s">
        <v>172</v>
      </c>
      <c r="G21" s="26" t="s">
        <v>61</v>
      </c>
    </row>
    <row r="22" spans="1:7" ht="81.75" customHeight="1">
      <c r="A22" s="26">
        <v>1</v>
      </c>
      <c r="B22" s="26" t="s">
        <v>145</v>
      </c>
      <c r="C22" s="26" t="s">
        <v>41</v>
      </c>
      <c r="D22" s="26" t="s">
        <v>42</v>
      </c>
      <c r="E22" s="68">
        <v>200</v>
      </c>
      <c r="F22" s="65">
        <v>16</v>
      </c>
      <c r="G22" s="65">
        <f>E22*F22</f>
        <v>3200</v>
      </c>
    </row>
    <row r="23" spans="1:7" ht="30.75" customHeight="1">
      <c r="A23" s="69">
        <v>2</v>
      </c>
      <c r="B23" s="26" t="s">
        <v>146</v>
      </c>
      <c r="C23" s="26" t="s">
        <v>105</v>
      </c>
      <c r="D23" s="26" t="s">
        <v>42</v>
      </c>
      <c r="E23" s="68">
        <v>200</v>
      </c>
      <c r="F23" s="65">
        <v>18</v>
      </c>
      <c r="G23" s="65">
        <f>E23*F23</f>
        <v>3600</v>
      </c>
    </row>
    <row r="24" spans="1:7" ht="15" customHeight="1">
      <c r="A24" s="208" t="s">
        <v>6</v>
      </c>
      <c r="B24" s="209"/>
      <c r="C24" s="209"/>
      <c r="D24" s="210"/>
      <c r="E24" s="38"/>
      <c r="F24" s="37"/>
      <c r="G24" s="37">
        <f>SUM(G22:G23)</f>
        <v>6800</v>
      </c>
    </row>
    <row r="25" spans="1:7" ht="15" customHeight="1">
      <c r="A25" s="58"/>
      <c r="B25" s="58"/>
      <c r="C25" s="58"/>
      <c r="D25" s="58"/>
      <c r="E25" s="59"/>
      <c r="F25" s="60"/>
      <c r="G25" s="60"/>
    </row>
    <row r="26" spans="1:7" ht="15" customHeight="1">
      <c r="A26" s="205" t="s">
        <v>156</v>
      </c>
      <c r="B26" s="206"/>
      <c r="C26" s="206"/>
      <c r="D26" s="206"/>
      <c r="E26" s="206"/>
      <c r="F26" s="206"/>
      <c r="G26" s="207"/>
    </row>
    <row r="27" spans="1:7" ht="30" customHeight="1">
      <c r="A27" s="26" t="s">
        <v>37</v>
      </c>
      <c r="B27" s="26" t="s">
        <v>38</v>
      </c>
      <c r="C27" s="26" t="s">
        <v>39</v>
      </c>
      <c r="D27" s="26" t="s">
        <v>40</v>
      </c>
      <c r="E27" s="26" t="s">
        <v>4</v>
      </c>
      <c r="F27" s="26" t="s">
        <v>172</v>
      </c>
      <c r="G27" s="26" t="s">
        <v>61</v>
      </c>
    </row>
    <row r="28" spans="1:7" ht="81" customHeight="1">
      <c r="A28" s="26">
        <v>1</v>
      </c>
      <c r="B28" s="26" t="s">
        <v>147</v>
      </c>
      <c r="C28" s="26" t="s">
        <v>41</v>
      </c>
      <c r="D28" s="26" t="s">
        <v>42</v>
      </c>
      <c r="E28" s="26">
        <v>400</v>
      </c>
      <c r="F28" s="65">
        <v>16</v>
      </c>
      <c r="G28" s="65">
        <f>E28*F28</f>
        <v>6400</v>
      </c>
    </row>
    <row r="29" spans="1:7" ht="69" customHeight="1">
      <c r="A29" s="26">
        <v>2</v>
      </c>
      <c r="B29" s="26" t="s">
        <v>148</v>
      </c>
      <c r="C29" s="26" t="s">
        <v>130</v>
      </c>
      <c r="D29" s="26" t="s">
        <v>42</v>
      </c>
      <c r="E29" s="26">
        <v>200</v>
      </c>
      <c r="F29" s="65">
        <v>56.76</v>
      </c>
      <c r="G29" s="65">
        <f>E29*F29</f>
        <v>11352</v>
      </c>
    </row>
    <row r="30" spans="1:7">
      <c r="A30" s="224" t="s">
        <v>6</v>
      </c>
      <c r="B30" s="225"/>
      <c r="C30" s="225"/>
      <c r="D30" s="80"/>
      <c r="E30" s="81"/>
      <c r="F30" s="37"/>
      <c r="G30" s="37">
        <f>SUM(G28:G29)</f>
        <v>17752</v>
      </c>
    </row>
    <row r="36" spans="1:7">
      <c r="A36" s="205" t="s">
        <v>173</v>
      </c>
      <c r="B36" s="206"/>
      <c r="C36" s="206"/>
      <c r="D36" s="206"/>
      <c r="E36" s="206"/>
      <c r="F36" s="206"/>
      <c r="G36" s="207"/>
    </row>
    <row r="37" spans="1:7" ht="30.75" customHeight="1">
      <c r="A37" s="26" t="s">
        <v>37</v>
      </c>
      <c r="B37" s="26" t="s">
        <v>43</v>
      </c>
      <c r="C37" s="26" t="s">
        <v>39</v>
      </c>
      <c r="D37" s="26" t="s">
        <v>40</v>
      </c>
      <c r="E37" s="26" t="s">
        <v>4</v>
      </c>
      <c r="F37" s="26" t="s">
        <v>172</v>
      </c>
      <c r="G37" s="26" t="s">
        <v>61</v>
      </c>
    </row>
    <row r="38" spans="1:7" ht="76.5">
      <c r="A38" s="26">
        <v>1</v>
      </c>
      <c r="B38" s="26" t="s">
        <v>145</v>
      </c>
      <c r="C38" s="26" t="s">
        <v>41</v>
      </c>
      <c r="D38" s="26" t="s">
        <v>42</v>
      </c>
      <c r="E38" s="68">
        <v>200</v>
      </c>
      <c r="F38" s="65">
        <v>16</v>
      </c>
      <c r="G38" s="65">
        <f>E38*F38</f>
        <v>3200</v>
      </c>
    </row>
    <row r="39" spans="1:7" ht="25.5">
      <c r="A39" s="69">
        <v>2</v>
      </c>
      <c r="B39" s="26" t="s">
        <v>146</v>
      </c>
      <c r="C39" s="26" t="s">
        <v>105</v>
      </c>
      <c r="D39" s="26" t="s">
        <v>42</v>
      </c>
      <c r="E39" s="68">
        <v>200</v>
      </c>
      <c r="F39" s="65">
        <v>18</v>
      </c>
      <c r="G39" s="65">
        <f>E39*F39</f>
        <v>3600</v>
      </c>
    </row>
    <row r="40" spans="1:7">
      <c r="A40" s="208" t="s">
        <v>6</v>
      </c>
      <c r="B40" s="209"/>
      <c r="C40" s="209"/>
      <c r="D40" s="210"/>
      <c r="E40" s="38"/>
      <c r="F40" s="37"/>
      <c r="G40" s="37">
        <f>SUM(G38:G39)</f>
        <v>6800</v>
      </c>
    </row>
    <row r="41" spans="1:7">
      <c r="A41" s="211" t="s">
        <v>6</v>
      </c>
      <c r="B41" s="212"/>
      <c r="C41" s="212"/>
      <c r="D41" s="212"/>
      <c r="E41" s="212"/>
      <c r="F41" s="213"/>
      <c r="G41" s="82">
        <f>G12+G18+G24+G30+G40</f>
        <v>46729.2</v>
      </c>
    </row>
  </sheetData>
  <mergeCells count="13">
    <mergeCell ref="A36:G36"/>
    <mergeCell ref="A40:D40"/>
    <mergeCell ref="A41:F41"/>
    <mergeCell ref="A6:F6"/>
    <mergeCell ref="A5:F5"/>
    <mergeCell ref="A8:G8"/>
    <mergeCell ref="A12:C12"/>
    <mergeCell ref="A18:C18"/>
    <mergeCell ref="A24:D24"/>
    <mergeCell ref="A20:G20"/>
    <mergeCell ref="A14:G14"/>
    <mergeCell ref="A30:C30"/>
    <mergeCell ref="A26:G26"/>
  </mergeCells>
  <pageMargins left="0.59055118110236227" right="0.23622047244094491" top="0.35433070866141736" bottom="0.19685039370078741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topLeftCell="A13" workbookViewId="0">
      <selection activeCell="K23" sqref="K23"/>
    </sheetView>
  </sheetViews>
  <sheetFormatPr defaultRowHeight="14.25"/>
  <cols>
    <col min="1" max="1" width="8.140625" style="22" customWidth="1"/>
    <col min="2" max="2" width="37.42578125" style="25" customWidth="1"/>
    <col min="3" max="3" width="7.5703125" style="22" customWidth="1"/>
    <col min="4" max="4" width="8.7109375" style="22" customWidth="1"/>
    <col min="5" max="5" width="11.140625" style="22" customWidth="1"/>
    <col min="6" max="6" width="12.28515625" style="22" customWidth="1"/>
    <col min="7" max="7" width="11.85546875" style="22" customWidth="1"/>
    <col min="8" max="16384" width="9.140625" style="22"/>
  </cols>
  <sheetData>
    <row r="1" spans="1:8">
      <c r="A1" s="198" t="s">
        <v>24</v>
      </c>
      <c r="B1" s="198"/>
      <c r="C1" s="198"/>
      <c r="D1" s="198"/>
      <c r="E1" s="198"/>
      <c r="F1" s="198"/>
    </row>
    <row r="2" spans="1:8" ht="15">
      <c r="A2" s="199" t="s">
        <v>26</v>
      </c>
      <c r="B2" s="199"/>
      <c r="C2" s="199"/>
      <c r="D2" s="199"/>
      <c r="E2" s="199"/>
      <c r="F2" s="199"/>
    </row>
    <row r="3" spans="1:8" ht="15">
      <c r="A3" s="199" t="s">
        <v>98</v>
      </c>
      <c r="B3" s="199"/>
      <c r="C3" s="199"/>
      <c r="D3" s="199"/>
      <c r="E3" s="199"/>
      <c r="F3" s="199"/>
    </row>
    <row r="4" spans="1:8" ht="15">
      <c r="A4" s="199"/>
      <c r="B4" s="199"/>
      <c r="C4" s="199"/>
      <c r="D4" s="199"/>
      <c r="E4" s="199"/>
      <c r="F4" s="199"/>
    </row>
    <row r="5" spans="1:8">
      <c r="A5" s="234" t="s">
        <v>49</v>
      </c>
      <c r="B5" s="234"/>
      <c r="C5" s="234"/>
      <c r="D5" s="234"/>
      <c r="E5" s="234"/>
      <c r="F5" s="234"/>
    </row>
    <row r="6" spans="1:8" ht="25.5">
      <c r="A6" s="17" t="s">
        <v>37</v>
      </c>
      <c r="B6" s="42" t="s">
        <v>50</v>
      </c>
      <c r="C6" s="17" t="s">
        <v>51</v>
      </c>
      <c r="D6" s="17" t="s">
        <v>4</v>
      </c>
      <c r="E6" s="17" t="s">
        <v>87</v>
      </c>
      <c r="F6" s="17" t="s">
        <v>56</v>
      </c>
    </row>
    <row r="7" spans="1:8">
      <c r="A7" s="44">
        <v>1</v>
      </c>
      <c r="B7" s="45" t="s">
        <v>52</v>
      </c>
      <c r="C7" s="44" t="s">
        <v>42</v>
      </c>
      <c r="D7" s="46">
        <v>600</v>
      </c>
      <c r="E7" s="15">
        <v>5.5</v>
      </c>
      <c r="F7" s="41">
        <f>D7*E7</f>
        <v>3300</v>
      </c>
    </row>
    <row r="8" spans="1:8" s="23" customFormat="1">
      <c r="A8" s="232" t="s">
        <v>6</v>
      </c>
      <c r="B8" s="233"/>
      <c r="C8" s="233"/>
      <c r="D8" s="233"/>
      <c r="E8" s="233"/>
      <c r="F8" s="43">
        <f>SUM(F7)</f>
        <v>3300</v>
      </c>
    </row>
    <row r="9" spans="1:8">
      <c r="A9" s="236"/>
      <c r="B9" s="236"/>
      <c r="C9" s="236"/>
      <c r="D9" s="236"/>
      <c r="E9" s="236"/>
      <c r="F9" s="236"/>
      <c r="H9" s="51"/>
    </row>
    <row r="10" spans="1:8">
      <c r="A10" s="234" t="s">
        <v>55</v>
      </c>
      <c r="B10" s="234"/>
      <c r="C10" s="234"/>
      <c r="D10" s="234"/>
      <c r="E10" s="234"/>
      <c r="F10" s="234"/>
      <c r="H10" s="51"/>
    </row>
    <row r="11" spans="1:8" ht="25.5">
      <c r="A11" s="17" t="s">
        <v>37</v>
      </c>
      <c r="B11" s="17" t="s">
        <v>50</v>
      </c>
      <c r="C11" s="17" t="s">
        <v>51</v>
      </c>
      <c r="D11" s="17" t="s">
        <v>88</v>
      </c>
      <c r="E11" s="17" t="s">
        <v>87</v>
      </c>
      <c r="F11" s="17" t="s">
        <v>57</v>
      </c>
      <c r="H11" s="52"/>
    </row>
    <row r="12" spans="1:8" ht="28.5" customHeight="1">
      <c r="A12" s="44">
        <v>1</v>
      </c>
      <c r="B12" s="19" t="s">
        <v>92</v>
      </c>
      <c r="C12" s="44" t="s">
        <v>42</v>
      </c>
      <c r="D12" s="46">
        <v>6</v>
      </c>
      <c r="E12" s="15">
        <v>230</v>
      </c>
      <c r="F12" s="24">
        <f>D12*E12</f>
        <v>1380</v>
      </c>
      <c r="H12" s="52"/>
    </row>
    <row r="13" spans="1:8" ht="15.75" customHeight="1">
      <c r="A13" s="44">
        <v>2</v>
      </c>
      <c r="B13" s="45" t="s">
        <v>89</v>
      </c>
      <c r="C13" s="44" t="s">
        <v>42</v>
      </c>
      <c r="D13" s="47">
        <v>1000</v>
      </c>
      <c r="E13" s="15">
        <v>1</v>
      </c>
      <c r="F13" s="24">
        <f t="shared" ref="F13:F16" si="0">D13*E13</f>
        <v>1000</v>
      </c>
    </row>
    <row r="14" spans="1:8" ht="15.75" customHeight="1">
      <c r="A14" s="44">
        <v>3</v>
      </c>
      <c r="B14" s="45" t="s">
        <v>91</v>
      </c>
      <c r="C14" s="44" t="s">
        <v>42</v>
      </c>
      <c r="D14" s="47">
        <v>200</v>
      </c>
      <c r="E14" s="15">
        <v>4.0599999999999996</v>
      </c>
      <c r="F14" s="24">
        <f t="shared" si="0"/>
        <v>811.99999999999989</v>
      </c>
    </row>
    <row r="15" spans="1:8" ht="38.25">
      <c r="A15" s="44">
        <v>4</v>
      </c>
      <c r="B15" s="45" t="s">
        <v>90</v>
      </c>
      <c r="C15" s="44" t="s">
        <v>42</v>
      </c>
      <c r="D15" s="46">
        <v>1</v>
      </c>
      <c r="E15" s="15">
        <v>700</v>
      </c>
      <c r="F15" s="24">
        <f t="shared" si="0"/>
        <v>700</v>
      </c>
    </row>
    <row r="16" spans="1:8" ht="39" customHeight="1">
      <c r="A16" s="44">
        <v>5</v>
      </c>
      <c r="B16" s="45" t="s">
        <v>177</v>
      </c>
      <c r="C16" s="44" t="s">
        <v>42</v>
      </c>
      <c r="D16" s="46">
        <v>700</v>
      </c>
      <c r="E16" s="15">
        <v>1.6</v>
      </c>
      <c r="F16" s="24">
        <f t="shared" si="0"/>
        <v>1120</v>
      </c>
    </row>
    <row r="17" spans="1:7" s="23" customFormat="1">
      <c r="A17" s="17" t="s">
        <v>6</v>
      </c>
      <c r="B17" s="17"/>
      <c r="C17" s="17"/>
      <c r="D17" s="17"/>
      <c r="E17" s="17"/>
      <c r="F17" s="43">
        <f>SUM(F12:F16)</f>
        <v>5012</v>
      </c>
    </row>
    <row r="18" spans="1:7">
      <c r="A18" s="235"/>
      <c r="B18" s="235"/>
      <c r="C18" s="235"/>
      <c r="D18" s="235"/>
      <c r="E18" s="235"/>
      <c r="F18" s="235"/>
    </row>
    <row r="19" spans="1:7">
      <c r="A19" s="234" t="s">
        <v>53</v>
      </c>
      <c r="B19" s="234"/>
      <c r="C19" s="234"/>
      <c r="D19" s="234"/>
      <c r="E19" s="234"/>
      <c r="F19" s="234"/>
    </row>
    <row r="20" spans="1:7" ht="25.5">
      <c r="A20" s="17" t="s">
        <v>37</v>
      </c>
      <c r="B20" s="17" t="s">
        <v>50</v>
      </c>
      <c r="C20" s="17" t="s">
        <v>51</v>
      </c>
      <c r="D20" s="17" t="s">
        <v>88</v>
      </c>
      <c r="E20" s="17" t="s">
        <v>87</v>
      </c>
      <c r="F20" s="17" t="s">
        <v>56</v>
      </c>
    </row>
    <row r="21" spans="1:7">
      <c r="A21" s="44">
        <v>1</v>
      </c>
      <c r="B21" s="45" t="s">
        <v>54</v>
      </c>
      <c r="C21" s="44" t="s">
        <v>42</v>
      </c>
      <c r="D21" s="46">
        <v>3</v>
      </c>
      <c r="E21" s="15">
        <v>1700</v>
      </c>
      <c r="F21" s="24">
        <f>D21*E21</f>
        <v>5100</v>
      </c>
    </row>
    <row r="22" spans="1:7">
      <c r="A22" s="232" t="s">
        <v>6</v>
      </c>
      <c r="B22" s="233"/>
      <c r="C22" s="233"/>
      <c r="D22" s="233"/>
      <c r="E22" s="233"/>
      <c r="F22" s="43">
        <f>SUM(F21)</f>
        <v>5100</v>
      </c>
    </row>
    <row r="23" spans="1:7">
      <c r="A23" s="235"/>
      <c r="B23" s="235"/>
      <c r="C23" s="235"/>
      <c r="D23" s="235"/>
      <c r="E23" s="235"/>
      <c r="F23" s="235"/>
    </row>
    <row r="24" spans="1:7">
      <c r="A24" s="234" t="s">
        <v>68</v>
      </c>
      <c r="B24" s="234"/>
      <c r="C24" s="234"/>
      <c r="D24" s="234"/>
      <c r="E24" s="234"/>
      <c r="F24" s="234"/>
      <c r="G24" s="234"/>
    </row>
    <row r="25" spans="1:7">
      <c r="A25" s="232" t="s">
        <v>69</v>
      </c>
      <c r="B25" s="232"/>
      <c r="C25" s="232"/>
      <c r="D25" s="232"/>
      <c r="E25" s="232"/>
      <c r="F25" s="232"/>
      <c r="G25" s="232"/>
    </row>
    <row r="26" spans="1:7" ht="25.5">
      <c r="A26" s="17" t="s">
        <v>37</v>
      </c>
      <c r="B26" s="17" t="s">
        <v>152</v>
      </c>
      <c r="C26" s="17" t="s">
        <v>51</v>
      </c>
      <c r="D26" s="17" t="s">
        <v>39</v>
      </c>
      <c r="E26" s="17" t="s">
        <v>62</v>
      </c>
      <c r="F26" s="17" t="s">
        <v>149</v>
      </c>
      <c r="G26" s="90" t="s">
        <v>154</v>
      </c>
    </row>
    <row r="27" spans="1:7" s="23" customFormat="1">
      <c r="A27" s="231">
        <v>1</v>
      </c>
      <c r="B27" s="231" t="s">
        <v>63</v>
      </c>
      <c r="C27" s="48" t="s">
        <v>42</v>
      </c>
      <c r="D27" s="49" t="s">
        <v>64</v>
      </c>
      <c r="E27" s="49" t="s">
        <v>65</v>
      </c>
      <c r="F27" s="50">
        <v>300</v>
      </c>
      <c r="G27" s="91">
        <f>F27*14</f>
        <v>4200</v>
      </c>
    </row>
    <row r="28" spans="1:7" s="23" customFormat="1">
      <c r="A28" s="231"/>
      <c r="B28" s="231"/>
      <c r="C28" s="48" t="s">
        <v>42</v>
      </c>
      <c r="D28" s="49" t="s">
        <v>66</v>
      </c>
      <c r="E28" s="49" t="s">
        <v>65</v>
      </c>
      <c r="F28" s="50">
        <v>300</v>
      </c>
      <c r="G28" s="91">
        <f t="shared" ref="G28:G29" si="1">F28*14</f>
        <v>4200</v>
      </c>
    </row>
    <row r="29" spans="1:7" s="23" customFormat="1">
      <c r="A29" s="231"/>
      <c r="B29" s="231"/>
      <c r="C29" s="48" t="s">
        <v>42</v>
      </c>
      <c r="D29" s="49" t="s">
        <v>67</v>
      </c>
      <c r="E29" s="49" t="s">
        <v>65</v>
      </c>
      <c r="F29" s="50">
        <v>200</v>
      </c>
      <c r="G29" s="91">
        <f t="shared" si="1"/>
        <v>2800</v>
      </c>
    </row>
    <row r="30" spans="1:7" s="23" customFormat="1">
      <c r="A30" s="232" t="s">
        <v>6</v>
      </c>
      <c r="B30" s="233"/>
      <c r="C30" s="233"/>
      <c r="D30" s="233"/>
      <c r="E30" s="233"/>
      <c r="F30" s="43"/>
      <c r="G30" s="92">
        <f>SUM(G27:G29)</f>
        <v>11200</v>
      </c>
    </row>
    <row r="31" spans="1:7">
      <c r="B31" s="19"/>
    </row>
    <row r="32" spans="1:7">
      <c r="A32" s="234" t="s">
        <v>131</v>
      </c>
      <c r="B32" s="234"/>
      <c r="C32" s="234"/>
      <c r="D32" s="234"/>
      <c r="E32" s="234"/>
      <c r="F32" s="234"/>
    </row>
    <row r="33" spans="1:6" ht="25.5">
      <c r="A33" s="17" t="s">
        <v>37</v>
      </c>
      <c r="B33" s="17" t="s">
        <v>132</v>
      </c>
      <c r="C33" s="17" t="s">
        <v>51</v>
      </c>
      <c r="D33" s="17" t="s">
        <v>133</v>
      </c>
      <c r="E33" s="17" t="s">
        <v>134</v>
      </c>
      <c r="F33" s="17" t="s">
        <v>135</v>
      </c>
    </row>
    <row r="34" spans="1:6">
      <c r="A34" s="85">
        <v>1</v>
      </c>
      <c r="B34" s="86" t="s">
        <v>136</v>
      </c>
      <c r="C34" s="48" t="s">
        <v>42</v>
      </c>
      <c r="D34" s="49">
        <v>1</v>
      </c>
      <c r="E34" s="170">
        <v>187.51</v>
      </c>
      <c r="F34" s="87">
        <f>E34*D34</f>
        <v>187.51</v>
      </c>
    </row>
    <row r="35" spans="1:6">
      <c r="A35" s="85">
        <v>2</v>
      </c>
      <c r="B35" s="86" t="s">
        <v>137</v>
      </c>
      <c r="C35" s="48" t="s">
        <v>42</v>
      </c>
      <c r="D35" s="85">
        <v>1</v>
      </c>
      <c r="E35" s="170">
        <v>112.2</v>
      </c>
      <c r="F35" s="88">
        <f t="shared" ref="F35:F36" si="2">E35*D35</f>
        <v>112.2</v>
      </c>
    </row>
    <row r="36" spans="1:6">
      <c r="A36" s="85">
        <v>3</v>
      </c>
      <c r="B36" s="86" t="s">
        <v>138</v>
      </c>
      <c r="C36" s="48" t="s">
        <v>42</v>
      </c>
      <c r="D36" s="85">
        <v>1</v>
      </c>
      <c r="E36" s="170">
        <v>115.4</v>
      </c>
      <c r="F36" s="88">
        <f t="shared" si="2"/>
        <v>115.4</v>
      </c>
    </row>
    <row r="37" spans="1:6">
      <c r="A37" s="226" t="s">
        <v>6</v>
      </c>
      <c r="B37" s="227"/>
      <c r="C37" s="227"/>
      <c r="D37" s="227"/>
      <c r="E37" s="227"/>
      <c r="F37" s="89">
        <f>SUM(F34:F36)</f>
        <v>415.11</v>
      </c>
    </row>
    <row r="39" spans="1:6">
      <c r="A39" s="228" t="s">
        <v>95</v>
      </c>
      <c r="B39" s="229"/>
      <c r="C39" s="229"/>
      <c r="D39" s="229"/>
      <c r="E39" s="230"/>
      <c r="F39" s="93">
        <f>SUM(F8+F17+F22+G30+F37)</f>
        <v>25027.11</v>
      </c>
    </row>
  </sheetData>
  <mergeCells count="20">
    <mergeCell ref="A1:F1"/>
    <mergeCell ref="A2:F2"/>
    <mergeCell ref="A3:F3"/>
    <mergeCell ref="A4:F4"/>
    <mergeCell ref="A19:F19"/>
    <mergeCell ref="A5:F5"/>
    <mergeCell ref="A10:F10"/>
    <mergeCell ref="A8:E8"/>
    <mergeCell ref="A9:F9"/>
    <mergeCell ref="A18:F18"/>
    <mergeCell ref="A22:E22"/>
    <mergeCell ref="A27:A29"/>
    <mergeCell ref="A23:F23"/>
    <mergeCell ref="A24:G24"/>
    <mergeCell ref="A25:G25"/>
    <mergeCell ref="A37:E37"/>
    <mergeCell ref="A39:E39"/>
    <mergeCell ref="B27:B29"/>
    <mergeCell ref="A30:E30"/>
    <mergeCell ref="A32:F32"/>
  </mergeCells>
  <pageMargins left="0.24" right="0.16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RH</vt:lpstr>
      <vt:lpstr>MATERIAL ESPORTIVO</vt:lpstr>
      <vt:lpstr>UNIFORMES</vt:lpstr>
      <vt:lpstr>DIVERSOS</vt:lpstr>
    </vt:vector>
  </TitlesOfParts>
  <Company>Sudesb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arehem</dc:creator>
  <cp:lastModifiedBy>arehem</cp:lastModifiedBy>
  <cp:lastPrinted>2017-08-18T13:12:19Z</cp:lastPrinted>
  <dcterms:created xsi:type="dcterms:W3CDTF">2015-04-07T14:59:25Z</dcterms:created>
  <dcterms:modified xsi:type="dcterms:W3CDTF">2017-10-04T14:05:16Z</dcterms:modified>
</cp:coreProperties>
</file>