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300" windowWidth="13620" windowHeight="9780"/>
  </bookViews>
  <sheets>
    <sheet name="RH" sheetId="1" r:id="rId1"/>
    <sheet name="MATERIAL ESPORTIVO" sheetId="2" r:id="rId2"/>
    <sheet name="FARDAMENTO" sheetId="3" r:id="rId3"/>
    <sheet name="DIVERSOS" sheetId="4" r:id="rId4"/>
  </sheets>
  <calcPr calcId="125725"/>
</workbook>
</file>

<file path=xl/calcChain.xml><?xml version="1.0" encoding="utf-8"?>
<calcChain xmlns="http://schemas.openxmlformats.org/spreadsheetml/2006/main">
  <c r="F19" i="4"/>
  <c r="G38" i="3"/>
  <c r="G12"/>
  <c r="G37"/>
  <c r="G29"/>
  <c r="G23"/>
  <c r="G18"/>
  <c r="E30" i="2"/>
  <c r="E43"/>
  <c r="E53"/>
  <c r="E15"/>
  <c r="J36" i="1"/>
  <c r="D21"/>
  <c r="J14"/>
  <c r="E28" i="2"/>
  <c r="E29"/>
  <c r="G39" i="1"/>
  <c r="F39"/>
  <c r="E39"/>
  <c r="D39"/>
  <c r="F41" i="4"/>
  <c r="G11" i="3" l="1"/>
  <c r="E58" i="2"/>
  <c r="J9" i="1"/>
  <c r="J10"/>
  <c r="J11"/>
  <c r="J12"/>
  <c r="J13"/>
  <c r="G9"/>
  <c r="G10"/>
  <c r="G11"/>
  <c r="G12"/>
  <c r="G13"/>
  <c r="E10"/>
  <c r="E11"/>
  <c r="E12"/>
  <c r="E13"/>
  <c r="D29"/>
  <c r="D9"/>
  <c r="D10"/>
  <c r="D11"/>
  <c r="D12"/>
  <c r="D13"/>
  <c r="J25"/>
  <c r="E9"/>
  <c r="G31" i="4"/>
  <c r="G30"/>
  <c r="G29"/>
  <c r="F37" l="1"/>
  <c r="F38"/>
  <c r="G36" i="3"/>
  <c r="G28"/>
  <c r="G17"/>
  <c r="E48" i="2"/>
  <c r="E49"/>
  <c r="E50"/>
  <c r="E51"/>
  <c r="E52"/>
  <c r="E35"/>
  <c r="E36"/>
  <c r="E37"/>
  <c r="E38"/>
  <c r="E39"/>
  <c r="E40"/>
  <c r="E41"/>
  <c r="E42"/>
  <c r="E20"/>
  <c r="E21"/>
  <c r="E22"/>
  <c r="E23"/>
  <c r="E24"/>
  <c r="E25"/>
  <c r="E26"/>
  <c r="E27"/>
  <c r="E10"/>
  <c r="E11"/>
  <c r="E12"/>
  <c r="E13"/>
  <c r="E14"/>
  <c r="D18" i="1"/>
  <c r="D19"/>
  <c r="D20"/>
  <c r="H34" l="1"/>
  <c r="F18" i="4"/>
  <c r="H35" i="1" l="1"/>
  <c r="G35" i="3" l="1"/>
  <c r="G27"/>
  <c r="G22"/>
  <c r="E47" i="2"/>
  <c r="E34"/>
  <c r="E19" l="1"/>
  <c r="G16" i="3" l="1"/>
  <c r="E9" i="2" l="1"/>
  <c r="E54" l="1"/>
  <c r="C40" i="1" l="1"/>
  <c r="G32" i="4"/>
  <c r="F36"/>
  <c r="F39" s="1"/>
  <c r="C46" i="1" s="1"/>
  <c r="F23" i="4"/>
  <c r="F24" s="1"/>
  <c r="C43" i="1" s="1"/>
  <c r="F17" i="4"/>
  <c r="F16"/>
  <c r="F15"/>
  <c r="F14"/>
  <c r="F9"/>
  <c r="F10" s="1"/>
  <c r="D40" i="1" l="1"/>
  <c r="E40"/>
  <c r="C45"/>
  <c r="C49" s="1"/>
  <c r="D43"/>
  <c r="G43" s="1"/>
  <c r="D46"/>
  <c r="G46" s="1"/>
  <c r="C44"/>
  <c r="E44" s="1"/>
  <c r="G44" s="1"/>
  <c r="G40" l="1"/>
  <c r="G41" s="1"/>
  <c r="C42"/>
  <c r="D42" s="1"/>
  <c r="G42" s="1"/>
  <c r="D45"/>
  <c r="G10" i="3"/>
  <c r="G9"/>
  <c r="D49" i="1" l="1"/>
  <c r="G49" s="1"/>
  <c r="G45"/>
  <c r="C41"/>
  <c r="H14"/>
  <c r="F9"/>
  <c r="F12"/>
  <c r="F13"/>
  <c r="F8"/>
  <c r="D8"/>
  <c r="D41" l="1"/>
  <c r="E41"/>
  <c r="E48" s="1"/>
  <c r="F29"/>
  <c r="J29" s="1"/>
  <c r="F25"/>
  <c r="G25" s="1"/>
  <c r="D25"/>
  <c r="C25"/>
  <c r="B21"/>
  <c r="D17"/>
  <c r="E25" l="1"/>
  <c r="J30"/>
  <c r="G8" l="1"/>
  <c r="J8" s="1"/>
  <c r="C39" l="1"/>
  <c r="C47" s="1"/>
  <c r="C48" l="1"/>
  <c r="C50" s="1"/>
  <c r="D48"/>
  <c r="E47"/>
  <c r="E50" s="1"/>
  <c r="F47"/>
  <c r="F48" s="1"/>
  <c r="F50" s="1"/>
  <c r="D50" l="1"/>
  <c r="G50" s="1"/>
  <c r="G48"/>
  <c r="D47"/>
  <c r="G47" s="1"/>
</calcChain>
</file>

<file path=xl/comments1.xml><?xml version="1.0" encoding="utf-8"?>
<comments xmlns="http://schemas.openxmlformats.org/spreadsheetml/2006/main">
  <authors>
    <author>csilva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csilva:</t>
        </r>
        <r>
          <rPr>
            <sz val="9"/>
            <color indexed="81"/>
            <rFont val="Tahoma"/>
            <family val="2"/>
          </rPr>
          <t xml:space="preserve">
O valor total corresponderá a multiplicação da QTD pelo valor refernecial e numero de centenas de alunos)</t>
        </r>
      </text>
    </comment>
  </commentList>
</comments>
</file>

<file path=xl/sharedStrings.xml><?xml version="1.0" encoding="utf-8"?>
<sst xmlns="http://schemas.openxmlformats.org/spreadsheetml/2006/main" count="342" uniqueCount="208">
  <si>
    <t>FUNÇÃO</t>
  </si>
  <si>
    <t>CARGA HORÁRIA SEMANAL</t>
  </si>
  <si>
    <t>TOTAL / MÊS</t>
  </si>
  <si>
    <t>QTD</t>
  </si>
  <si>
    <t>PERÍODO/MÊS</t>
  </si>
  <si>
    <t>TOTAL</t>
  </si>
  <si>
    <t>Coordenador</t>
  </si>
  <si>
    <t>Supervisor</t>
  </si>
  <si>
    <t>Professor</t>
  </si>
  <si>
    <t>TOTAL GERAL</t>
  </si>
  <si>
    <t>1ª Parcela</t>
  </si>
  <si>
    <t>2ª Parcela</t>
  </si>
  <si>
    <t>3ª Parcela</t>
  </si>
  <si>
    <t>Total Geral</t>
  </si>
  <si>
    <t>Assistente Social</t>
  </si>
  <si>
    <t>EXAMES ADMISSIONAIS/ DEMISSIONAIS</t>
  </si>
  <si>
    <t>QTD. DE PESSOAS</t>
  </si>
  <si>
    <t>VALOR UNITÁRIO</t>
  </si>
  <si>
    <t>Exames Admissionais simples</t>
  </si>
  <si>
    <t>Exames Demissionais simples</t>
  </si>
  <si>
    <t>PRESTADOR DE SERVIÇO</t>
  </si>
  <si>
    <t>Retenção                 ISS 5%</t>
  </si>
  <si>
    <t>Retenção            INSS 11%</t>
  </si>
  <si>
    <t>REMUNERAÇÃO LÍQUIDA</t>
  </si>
  <si>
    <t>Recolimento INSS 20%</t>
  </si>
  <si>
    <t>ESTAGIÁRIO</t>
  </si>
  <si>
    <t>REMUNERA ÇÃO</t>
  </si>
  <si>
    <t>SEGURO</t>
  </si>
  <si>
    <t>Estagiário N. Superior</t>
  </si>
  <si>
    <t>BENEFICIÁRIOS</t>
  </si>
  <si>
    <t>FAIXA ETÁRIA DE COBERTURA</t>
  </si>
  <si>
    <t>UNIDADE DE MEDIDA</t>
  </si>
  <si>
    <t>CUSTO TOTAL</t>
  </si>
  <si>
    <t>Contratos</t>
  </si>
  <si>
    <t>Estagiários</t>
  </si>
  <si>
    <t>TOTAL GERAL DE RECURSOS HUMANOS</t>
  </si>
  <si>
    <t>Exames Admissionais simples+ ECG</t>
  </si>
  <si>
    <t>Exames Demissionais simples + ECG</t>
  </si>
  <si>
    <t>EVENTOS</t>
  </si>
  <si>
    <t>DIVULGAÇÃO</t>
  </si>
  <si>
    <t>PROJETO ESPORTE, LAZER  E INCLUSÃO SOCIAL</t>
  </si>
  <si>
    <t>Aux. administrativo</t>
  </si>
  <si>
    <t>Aux. serv. Gerais</t>
  </si>
  <si>
    <t>ENCARGOS (68,75%)</t>
  </si>
  <si>
    <t>ALIMENTAÇÃO** (R$12,00x22 dias)</t>
  </si>
  <si>
    <t>Assessoria contábil</t>
  </si>
  <si>
    <t>UTILIZAR  PAPEL TIMBRADO DA ORGANIZAÇÃO</t>
  </si>
  <si>
    <t>MATERIAL ESPORTIVO POR MODALIDADE</t>
  </si>
  <si>
    <t xml:space="preserve"> PARA 25 ALUNOS POR TURMA</t>
  </si>
  <si>
    <t>PRODUTO</t>
  </si>
  <si>
    <t>Discriminação</t>
  </si>
  <si>
    <t>Valor  referencial R$</t>
  </si>
  <si>
    <t>Valor  TOTAL*</t>
  </si>
  <si>
    <t>Rede ( par )</t>
  </si>
  <si>
    <t>Apito</t>
  </si>
  <si>
    <t>Cones médios</t>
  </si>
  <si>
    <t>Sub Total</t>
  </si>
  <si>
    <t>Protetor Bucal</t>
  </si>
  <si>
    <t xml:space="preserve">Bastão </t>
  </si>
  <si>
    <t>Colchonetes</t>
  </si>
  <si>
    <t>Bola</t>
  </si>
  <si>
    <t>Padrão Completo masculino</t>
  </si>
  <si>
    <t>Padrão Completo feminino</t>
  </si>
  <si>
    <t>Colete</t>
  </si>
  <si>
    <t>para prática de esporte, 100% poliéster, aberto dos dois lados, com elástico encapado e debrum nas laterais, com logomarca padrão da unidade. (definir cor e tamanho)</t>
  </si>
  <si>
    <t>Coquilha</t>
  </si>
  <si>
    <t>UNIFORMES POR MODALIDADE</t>
  </si>
  <si>
    <t>CAMISAS</t>
  </si>
  <si>
    <t>ITEM</t>
  </si>
  <si>
    <t>Material</t>
  </si>
  <si>
    <t>Tipo</t>
  </si>
  <si>
    <t>Unidade</t>
  </si>
  <si>
    <t xml:space="preserve">Valor Unitario </t>
  </si>
  <si>
    <t>Valor TOTAL</t>
  </si>
  <si>
    <t xml:space="preserve">Camisa em piquê dry micro na cor azul com gola azul marinho em formato v, viés nas mangas na cor azul marinho, fechamento lateral com ponto cadeia, bainha com 2 cm de largura com acabamento interno,levando a logomarca do programa na frente e no lado esquerdo no tamanho de 10cm, a logomarca da sudesb e do governo nas costas lado a lado, centralizado  no tamanho de 10cm cada marca.As marcas serão impressas em silkescren.  </t>
  </si>
  <si>
    <t>UND</t>
  </si>
  <si>
    <t>em tecido tactel na cor azul marinho, com elástico regulável na cintura, modelo unisex, bolsos traseiros e nas laterais, com impressão das logomarcas em silk screen.</t>
  </si>
  <si>
    <t>Material de Premiação/Eventos/Divulgação</t>
  </si>
  <si>
    <t xml:space="preserve">PREMIAÇÃO </t>
  </si>
  <si>
    <t>MATERIAIS</t>
  </si>
  <si>
    <t>UNIDADE</t>
  </si>
  <si>
    <t xml:space="preserve">V.TOTAL </t>
  </si>
  <si>
    <t>Medalhas em Ferro de 5,0cm de diâmetro</t>
  </si>
  <si>
    <t>V.TOTAL</t>
  </si>
  <si>
    <t>Eventos</t>
  </si>
  <si>
    <t>MANUTENÇÃO</t>
  </si>
  <si>
    <t>Valores teto para repasse para concessionárias e pequenos reparos</t>
  </si>
  <si>
    <t>Frequência</t>
  </si>
  <si>
    <t>Concessionárias</t>
  </si>
  <si>
    <t>Água</t>
  </si>
  <si>
    <t>Mensal</t>
  </si>
  <si>
    <t>Luz</t>
  </si>
  <si>
    <t>Telefone</t>
  </si>
  <si>
    <t xml:space="preserve">V.UNIT. </t>
  </si>
  <si>
    <t xml:space="preserve">QTD </t>
  </si>
  <si>
    <t>Banners em lona, 4x0 cor, formato 80x1,5mt, com acabamento em madeira</t>
  </si>
  <si>
    <t>Panfletos A5, 1X0 cor, papel AA 300gs</t>
  </si>
  <si>
    <t>Cartaz  formato A3, 4x0 cor, papel couchê fosco</t>
  </si>
  <si>
    <t>Placas em lona, formato 2,0x1,0m, em aro de madeira e fixação no solo por meio de 02 barrotes</t>
  </si>
  <si>
    <t>OUTROS MATERIAIS</t>
  </si>
  <si>
    <t>MATERAIS</t>
  </si>
  <si>
    <t>QUANT.</t>
  </si>
  <si>
    <t>VALOR TOTAL</t>
  </si>
  <si>
    <t>KIT de Primeiros Sococrros</t>
  </si>
  <si>
    <t>Aparelho de pressão arterial de pressão</t>
  </si>
  <si>
    <t xml:space="preserve">TOTAL GERAL </t>
  </si>
  <si>
    <t>RH</t>
  </si>
  <si>
    <t>MATERIAL ESPORTIVOS</t>
  </si>
  <si>
    <t>UNIFORMES</t>
  </si>
  <si>
    <t>MATERIAL DIVULGAÇÃO</t>
  </si>
  <si>
    <t>MEDALHAS</t>
  </si>
  <si>
    <t xml:space="preserve">TOTAL </t>
  </si>
  <si>
    <t>FONTE 128</t>
  </si>
  <si>
    <t>FONTE 246</t>
  </si>
  <si>
    <t>Valores/ mês</t>
  </si>
  <si>
    <t>simples, termo-ajustável, em silicone incolor, com estojo, garantia mínima de 03 meses contra defeito de fabricação, de acordo com a CBB - Confederação Basileira de Boxe.</t>
  </si>
  <si>
    <t>Protetor de Seio</t>
  </si>
  <si>
    <t>Proteção para os seios em práticas  de artes marciais. material interno em plástico, revestida em neoprene, formato anatômico</t>
  </si>
  <si>
    <t>Protetor de mão</t>
  </si>
  <si>
    <t>Revestida com corvin elástico próprio para luvas, parte interna em PU injetado e anatômico.</t>
  </si>
  <si>
    <t>Protetor de Tibia</t>
  </si>
  <si>
    <t>Equipamento utilizado para proteção da canela, em E.V.A., nylon, poliéster e elastano, com fechadura em velcro.</t>
  </si>
  <si>
    <t>equipamento utilizado principalmente por praticantes de esportes de contato como artes marciais, com o objetivo de proteger os órgãos genitais, fabricado em poliéster lavável, algodão e elastano, fechamento em velcro e quilha (100% polietileno)</t>
  </si>
  <si>
    <t>Luva de Foco</t>
  </si>
  <si>
    <t>Aparador de soco, profissional em couro, sintetico com superficie frontal em formato cilindrico e posterior, em formato de luva.</t>
  </si>
  <si>
    <t xml:space="preserve">Material                   </t>
  </si>
  <si>
    <t>Camiseta  100% poliester na cor branca, com gola azul, tamanho de 17cm e a logomarca da sudesb e do governo nas costas lado a lado, centralizado  no tamanho de 10cm cada marca. As marcas serão impressas em silkscreen</t>
  </si>
  <si>
    <t>Em sarja, alvejado branco, resistente e duravel, com varios reforcos (peitoral, costas, axilas, joelhos) sarja 262 g/m2, acompanhando faixa preta resistente, com impressões na frente e costa do kimono</t>
  </si>
  <si>
    <t>em tacktel com elástico e cordão na cor azul royal e impressões em silk screen</t>
  </si>
  <si>
    <t>Camisas p/ Supervisor/ Professores/  Coordenador/Auxiliares /Estagiários (3 para cada)</t>
  </si>
  <si>
    <t>Camisa do Aluno (2 para cada)</t>
  </si>
  <si>
    <t>Bermuda (2 para cada)</t>
  </si>
  <si>
    <t>Kimono (1 para cada)</t>
  </si>
  <si>
    <t>KARATÊ - 200 alunos</t>
  </si>
  <si>
    <t>CSU CASTELO BRANCO</t>
  </si>
  <si>
    <t>BOLA, de futebol de campo, oficial, em microfibra, reconhecida pela Confederacao Brasileira de Futebol</t>
  </si>
  <si>
    <t>REDE, para  de futebol de campo, oficial, em nylon, fio de 4mm</t>
  </si>
  <si>
    <t>metalico, com cordao trancado em naylon, na cor da preferência.</t>
  </si>
  <si>
    <t>Corda individual</t>
  </si>
  <si>
    <t>Confeccionado em PVC flexível, revestido com linha de polipropileno, com maniplos de plástico.</t>
  </si>
  <si>
    <t>Polietileno de baixa densidade, peso: 725 g, dmensao: 50 x 33 cm.</t>
  </si>
  <si>
    <t xml:space="preserve">Bomba p/ encher bola </t>
  </si>
  <si>
    <t xml:space="preserve">BOMBA, de ar para enchimento de bola, em plástico, </t>
  </si>
  <si>
    <t>composto de 14 camisas numeradas, 02 camisas de goleiro, 16 calções em tecido 100% poliéster brilhante, 16 pares de meiões com 65% de poliamida, 20% algodão, 10% poliéster e 5% elastodieno, costura fina na ponta dos pés, e a logomarca padrão da unidade (definir tamanho).</t>
  </si>
  <si>
    <t> BASTAO, para ginastica, em madeira, dimensoes de 1,0 m x 30 mm.</t>
  </si>
  <si>
    <t>COLCHENETE, para ginastica, dimensoes, forrado em curvim, dimensoes 100 x 60 x 3 cm</t>
  </si>
  <si>
    <t>Caneleira 1kg (par)</t>
  </si>
  <si>
    <t>CANELEIRA, com peso de 1,0 Kg, para uso em ginastica localizada, tamanho unico.</t>
  </si>
  <si>
    <t>Caneleira 2kg (par)</t>
  </si>
  <si>
    <t>CANELEIRA, com peso de 2,0 Kg, para uso em ginastica localizada, tamanho unico</t>
  </si>
  <si>
    <t>Caneleira 3 kg (par)</t>
  </si>
  <si>
    <t>CANELEIRA, com peso de 3,0 Kg , para uso em ginastica localizada, tamanho unico</t>
  </si>
  <si>
    <t>Halter 1 kg (par)</t>
  </si>
  <si>
    <t>HALTER, emborrachado, formato cilindrico, peso 1 Kg.</t>
  </si>
  <si>
    <t>Halter 2 kg (par)</t>
  </si>
  <si>
    <t>HALTER, emborrachado, formato cilindrico, peso 02 Kg.</t>
  </si>
  <si>
    <t>Halter 3 kg (par)</t>
  </si>
  <si>
    <t>HALTER, emborrachado, formato cilindrico, peso 3 Kg.</t>
  </si>
  <si>
    <t>Caixa amplificada com entrada em USB</t>
  </si>
  <si>
    <t>Caixa amplificada acústica, potência de 150 wats RMS</t>
  </si>
  <si>
    <t>Berimbau</t>
  </si>
  <si>
    <t>em madeira biriba, com 160 cm de comprimento, corda de arame fino, cabaca, acompanhado de pedra ou moeda (dobrao), vareta e chocalho.</t>
  </si>
  <si>
    <t>Pandeiro grande de couro</t>
  </si>
  <si>
    <t>PANDEIRO aro 10 ", pele couro animal, corpo em madeira, com parafuso de afinacao em metal cromado.</t>
  </si>
  <si>
    <t>Corda</t>
  </si>
  <si>
    <t>Corda 100% algodão para Capoeira, compre sua corda de 8,10 ou 12 mm, por quilo.</t>
  </si>
  <si>
    <t>Caxixi</t>
  </si>
  <si>
    <t>médio, com cabaca e vime trancado, fabricado artesanalmente, dimensoes de 30 x 20cm.</t>
  </si>
  <si>
    <t>Atabaque</t>
  </si>
  <si>
    <t>profissional, tamanho grande, 120 cm, de madeira talhada, forrado com pele de couro, com tensor.</t>
  </si>
  <si>
    <t>Agogo</t>
  </si>
  <si>
    <t xml:space="preserve">Duplo Cromado </t>
  </si>
  <si>
    <t>KARATÊ (8 turmas - 200 alunos)</t>
  </si>
  <si>
    <t>FUTEBOL (8 turmas - 200 alunos)</t>
  </si>
  <si>
    <t>GINÁSTICA PARA 3ª IDADE (8 turmas - 200 alunos)</t>
  </si>
  <si>
    <t>CAPOEIRA (8 turmas - 200 alunos)</t>
  </si>
  <si>
    <t>Camisa do Aluno  (2 para cada)</t>
  </si>
  <si>
    <t xml:space="preserve">Camisas dos Alunos (2 para cada) </t>
  </si>
  <si>
    <t xml:space="preserve">Valor Unitário </t>
  </si>
  <si>
    <t>Calça (1 para cada)</t>
  </si>
  <si>
    <t xml:space="preserve"> Em brim, com elástico na cintura criança, com impressões na perna esquerda, na altura da coxa, conforme modelo.  As marcas serão impressas em silkescren e em policromia . </t>
  </si>
  <si>
    <t>PERÍODO /MÊS</t>
  </si>
  <si>
    <t>CUSTO UNIT./MÊS</t>
  </si>
  <si>
    <t>PERÍODO</t>
  </si>
  <si>
    <t>GINÁSTICA - 200 alunos</t>
  </si>
  <si>
    <t>FUTEBOL - 200 alunos</t>
  </si>
  <si>
    <t>CAPOEIRA - 200 alunos</t>
  </si>
  <si>
    <t>Carteirinha de identificação dos alunos e plástico (modelo Sudesb) 8,5x5,0cm, papel supremo duo design 300grs, 4x1 cor.</t>
  </si>
  <si>
    <t>02 est. Ed. Física + 01 assist. Social</t>
  </si>
  <si>
    <t>3</t>
  </si>
  <si>
    <t>Termo referencial por núcleo  local aonde será desenvolvida a atividade)</t>
  </si>
  <si>
    <t xml:space="preserve"> </t>
  </si>
  <si>
    <t>agente</t>
  </si>
  <si>
    <t>CUSTO TOTAL DO PROJETO C.BRANCO</t>
  </si>
  <si>
    <t>8MESES</t>
  </si>
  <si>
    <t xml:space="preserve">ANEXO III- DESPESAS DO PROJETO </t>
  </si>
  <si>
    <t>ANEXO III</t>
  </si>
  <si>
    <r>
      <t>VALE TRANSPORTE* (R$</t>
    </r>
    <r>
      <rPr>
        <b/>
        <sz val="9"/>
        <color indexed="10"/>
        <rFont val="Arial"/>
        <family val="2"/>
      </rPr>
      <t>8,00</t>
    </r>
    <r>
      <rPr>
        <b/>
        <sz val="9"/>
        <rFont val="Arial"/>
        <family val="2"/>
      </rPr>
      <t>x22 dias -6%da rem.bruta)</t>
    </r>
  </si>
  <si>
    <t>TRANSPORTE*** (R$8,0x22 dias)</t>
  </si>
  <si>
    <t>8</t>
  </si>
  <si>
    <t>Bermuda para professores / estagiários (2 para cada)</t>
  </si>
  <si>
    <t>em tacktel pelitizado, elástico e cordão, com bolso faca/ bolso lateral na cor azul marinho com friso branco na lateral</t>
  </si>
  <si>
    <t>Calça para professores + estag. Ed. fisica (1 para cada)</t>
  </si>
  <si>
    <t>Monitor de frequencia cardiaca de pulso digital</t>
  </si>
  <si>
    <t>Meião (par)</t>
  </si>
  <si>
    <t>confeccionada em poliéster, elastano, poliamida e elastodieno e conta com a tecnologia Dry One, que garante a rápida secagem mantendo a área seca e confortável. Há também o sistema FLOT, que garante maior respirabilidade da pele. Além disso, o tecido é um isolante térmico e conta com faixa tensora nos tornozelos, oferecendo maior proteção.</t>
  </si>
  <si>
    <t>Caneleira (par)</t>
  </si>
  <si>
    <t>Confeccionada em polipropileno, a peça oferece resistência e durabilidade. Além disso, traz amortecimento fabricado em EVA, com  (A x L): 16 x 11 cm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</si>
</sst>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" fillId="0" borderId="0" applyFill="0" applyBorder="0" applyAlignment="0" applyProtection="0"/>
  </cellStyleXfs>
  <cellXfs count="234">
    <xf numFmtId="0" fontId="0" fillId="0" borderId="0" xfId="0"/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1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65" fontId="28" fillId="0" borderId="10" xfId="1" applyNumberFormat="1" applyFont="1" applyFill="1" applyBorder="1" applyAlignment="1" applyProtection="1">
      <alignment vertical="center"/>
    </xf>
    <xf numFmtId="165" fontId="26" fillId="0" borderId="0" xfId="0" applyNumberFormat="1" applyFont="1" applyFill="1" applyBorder="1" applyAlignment="1">
      <alignment vertical="center"/>
    </xf>
    <xf numFmtId="165" fontId="28" fillId="0" borderId="10" xfId="1" applyNumberFormat="1" applyFont="1" applyFill="1" applyBorder="1" applyAlignment="1">
      <alignment vertical="center"/>
    </xf>
    <xf numFmtId="165" fontId="29" fillId="0" borderId="10" xfId="1" applyNumberFormat="1" applyFont="1" applyFill="1" applyBorder="1" applyAlignment="1" applyProtection="1">
      <alignment vertical="center"/>
    </xf>
    <xf numFmtId="165" fontId="22" fillId="0" borderId="10" xfId="0" applyNumberFormat="1" applyFont="1" applyFill="1" applyBorder="1" applyAlignment="1">
      <alignment vertical="center"/>
    </xf>
    <xf numFmtId="165" fontId="22" fillId="0" borderId="10" xfId="1" applyNumberFormat="1" applyFont="1" applyFill="1" applyBorder="1" applyAlignment="1" applyProtection="1">
      <alignment vertical="center"/>
    </xf>
    <xf numFmtId="0" fontId="28" fillId="0" borderId="10" xfId="0" applyFont="1" applyFill="1" applyBorder="1" applyAlignment="1">
      <alignment horizontal="center" vertical="center"/>
    </xf>
    <xf numFmtId="165" fontId="28" fillId="0" borderId="10" xfId="44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165" fontId="28" fillId="0" borderId="0" xfId="1" applyNumberFormat="1" applyFont="1" applyFill="1" applyBorder="1" applyAlignment="1" applyProtection="1">
      <alignment vertical="center"/>
    </xf>
    <xf numFmtId="165" fontId="22" fillId="0" borderId="0" xfId="1" applyNumberFormat="1" applyFont="1" applyFill="1" applyBorder="1" applyAlignment="1" applyProtection="1">
      <alignment vertical="center"/>
    </xf>
    <xf numFmtId="165" fontId="28" fillId="0" borderId="0" xfId="1" applyNumberFormat="1" applyFont="1" applyFill="1" applyBorder="1" applyAlignment="1">
      <alignment vertical="center"/>
    </xf>
    <xf numFmtId="165" fontId="24" fillId="0" borderId="0" xfId="44" applyFont="1" applyFill="1" applyBorder="1" applyAlignment="1" applyProtection="1">
      <alignment vertical="center"/>
    </xf>
    <xf numFmtId="164" fontId="22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43" fontId="32" fillId="25" borderId="10" xfId="0" applyNumberFormat="1" applyFont="1" applyFill="1" applyBorder="1" applyAlignment="1">
      <alignment vertical="center"/>
    </xf>
    <xf numFmtId="43" fontId="33" fillId="25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justify" wrapText="1"/>
    </xf>
    <xf numFmtId="0" fontId="32" fillId="0" borderId="10" xfId="0" applyFont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0" xfId="1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43" fontId="20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justify"/>
    </xf>
    <xf numFmtId="0" fontId="35" fillId="0" borderId="0" xfId="0" applyFont="1"/>
    <xf numFmtId="0" fontId="35" fillId="0" borderId="0" xfId="0" applyFont="1" applyAlignment="1">
      <alignment horizontal="justify" vertical="justify"/>
    </xf>
    <xf numFmtId="165" fontId="2" fillId="0" borderId="10" xfId="44" applyFont="1" applyBorder="1" applyAlignment="1">
      <alignment vertical="center"/>
    </xf>
    <xf numFmtId="0" fontId="26" fillId="28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justify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justify" vertical="justify"/>
    </xf>
    <xf numFmtId="0" fontId="32" fillId="24" borderId="10" xfId="0" applyFont="1" applyFill="1" applyBorder="1" applyAlignment="1">
      <alignment horizontal="center" vertical="center"/>
    </xf>
    <xf numFmtId="165" fontId="2" fillId="24" borderId="10" xfId="44" applyFont="1" applyFill="1" applyBorder="1" applyAlignment="1">
      <alignment vertical="center"/>
    </xf>
    <xf numFmtId="165" fontId="20" fillId="28" borderId="10" xfId="44" applyFont="1" applyFill="1" applyBorder="1" applyAlignment="1">
      <alignment horizontal="center"/>
    </xf>
    <xf numFmtId="0" fontId="35" fillId="0" borderId="0" xfId="0" applyFont="1" applyFill="1"/>
    <xf numFmtId="0" fontId="32" fillId="0" borderId="0" xfId="0" applyFont="1" applyAlignment="1">
      <alignment horizontal="justify" vertical="justify"/>
    </xf>
    <xf numFmtId="3" fontId="32" fillId="24" borderId="10" xfId="0" applyNumberFormat="1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43" fontId="32" fillId="0" borderId="10" xfId="0" applyNumberFormat="1" applyFont="1" applyFill="1" applyBorder="1" applyAlignment="1">
      <alignment horizontal="right" vertical="top" wrapText="1"/>
    </xf>
    <xf numFmtId="43" fontId="32" fillId="0" borderId="10" xfId="0" applyNumberFormat="1" applyFont="1" applyFill="1" applyBorder="1"/>
    <xf numFmtId="165" fontId="2" fillId="28" borderId="10" xfId="44" applyFont="1" applyFill="1" applyBorder="1" applyAlignment="1">
      <alignment horizontal="center"/>
    </xf>
    <xf numFmtId="43" fontId="33" fillId="28" borderId="10" xfId="0" applyNumberFormat="1" applyFont="1" applyFill="1" applyBorder="1"/>
    <xf numFmtId="43" fontId="32" fillId="24" borderId="10" xfId="0" applyNumberFormat="1" applyFont="1" applyFill="1" applyBorder="1" applyAlignment="1">
      <alignment horizontal="right" vertical="top" wrapText="1"/>
    </xf>
    <xf numFmtId="43" fontId="20" fillId="28" borderId="10" xfId="0" applyNumberFormat="1" applyFont="1" applyFill="1" applyBorder="1" applyAlignment="1"/>
    <xf numFmtId="0" fontId="32" fillId="0" borderId="10" xfId="0" applyFont="1" applyBorder="1" applyAlignment="1">
      <alignment horizontal="justify" vertical="center"/>
    </xf>
    <xf numFmtId="0" fontId="32" fillId="25" borderId="10" xfId="0" applyFont="1" applyFill="1" applyBorder="1" applyAlignment="1">
      <alignment horizontal="center" wrapText="1"/>
    </xf>
    <xf numFmtId="0" fontId="32" fillId="25" borderId="10" xfId="0" applyFont="1" applyFill="1" applyBorder="1" applyAlignment="1">
      <alignment wrapText="1"/>
    </xf>
    <xf numFmtId="0" fontId="32" fillId="25" borderId="10" xfId="0" applyFont="1" applyFill="1" applyBorder="1"/>
    <xf numFmtId="0" fontId="20" fillId="26" borderId="10" xfId="0" applyFont="1" applyFill="1" applyBorder="1" applyAlignment="1">
      <alignment horizontal="center" vertical="center"/>
    </xf>
    <xf numFmtId="165" fontId="20" fillId="26" borderId="10" xfId="44" applyFont="1" applyFill="1" applyBorder="1" applyAlignment="1">
      <alignment vertical="center"/>
    </xf>
    <xf numFmtId="43" fontId="20" fillId="0" borderId="10" xfId="0" applyNumberFormat="1" applyFont="1" applyFill="1" applyBorder="1" applyAlignment="1">
      <alignment horizontal="center" vertical="center" wrapText="1"/>
    </xf>
    <xf numFmtId="43" fontId="33" fillId="26" borderId="10" xfId="0" applyNumberFormat="1" applyFont="1" applyFill="1" applyBorder="1"/>
    <xf numFmtId="0" fontId="32" fillId="0" borderId="10" xfId="0" applyFont="1" applyBorder="1" applyAlignment="1">
      <alignment wrapText="1"/>
    </xf>
    <xf numFmtId="0" fontId="20" fillId="26" borderId="10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/>
    </xf>
    <xf numFmtId="0" fontId="0" fillId="0" borderId="0" xfId="0" applyFill="1"/>
    <xf numFmtId="0" fontId="22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20" fillId="0" borderId="10" xfId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43" fontId="27" fillId="0" borderId="0" xfId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0" fontId="28" fillId="0" borderId="1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65" fontId="28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0" xfId="44" applyNumberFormat="1" applyFont="1" applyFill="1" applyBorder="1" applyAlignment="1">
      <alignment horizontal="center" vertical="center"/>
    </xf>
    <xf numFmtId="165" fontId="22" fillId="0" borderId="10" xfId="44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64" fontId="22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3" fontId="28" fillId="0" borderId="10" xfId="1" applyFont="1" applyFill="1" applyBorder="1" applyAlignment="1">
      <alignment vertical="center"/>
    </xf>
    <xf numFmtId="43" fontId="28" fillId="0" borderId="10" xfId="1" applyFont="1" applyFill="1" applyBorder="1" applyAlignment="1" applyProtection="1">
      <alignment vertical="center"/>
    </xf>
    <xf numFmtId="43" fontId="22" fillId="0" borderId="10" xfId="0" applyNumberFormat="1" applyFont="1" applyFill="1" applyBorder="1" applyAlignment="1">
      <alignment vertical="center"/>
    </xf>
    <xf numFmtId="165" fontId="28" fillId="0" borderId="10" xfId="0" applyNumberFormat="1" applyFont="1" applyFill="1" applyBorder="1" applyAlignment="1">
      <alignment vertical="center"/>
    </xf>
    <xf numFmtId="165" fontId="22" fillId="0" borderId="10" xfId="1" applyNumberFormat="1" applyFont="1" applyFill="1" applyBorder="1"/>
    <xf numFmtId="43" fontId="22" fillId="0" borderId="10" xfId="1" applyFont="1" applyFill="1" applyBorder="1" applyAlignment="1">
      <alignment vertical="center"/>
    </xf>
    <xf numFmtId="0" fontId="22" fillId="28" borderId="10" xfId="0" applyFont="1" applyFill="1" applyBorder="1" applyAlignment="1">
      <alignment vertical="center"/>
    </xf>
    <xf numFmtId="0" fontId="28" fillId="28" borderId="10" xfId="0" applyFont="1" applyFill="1" applyBorder="1" applyAlignment="1">
      <alignment vertical="center"/>
    </xf>
    <xf numFmtId="0" fontId="22" fillId="28" borderId="10" xfId="0" applyFont="1" applyFill="1" applyBorder="1" applyAlignment="1">
      <alignment horizontal="center" vertical="center"/>
    </xf>
    <xf numFmtId="43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49" fontId="28" fillId="0" borderId="10" xfId="44" applyNumberFormat="1" applyFont="1" applyFill="1" applyBorder="1" applyAlignment="1">
      <alignment horizontal="center" vertical="center"/>
    </xf>
    <xf numFmtId="1" fontId="22" fillId="0" borderId="10" xfId="44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8" fillId="0" borderId="0" xfId="0" applyFont="1" applyFill="1"/>
    <xf numFmtId="43" fontId="38" fillId="0" borderId="10" xfId="0" applyNumberFormat="1" applyFont="1" applyFill="1" applyBorder="1" applyAlignment="1">
      <alignment vertical="center"/>
    </xf>
    <xf numFmtId="43" fontId="41" fillId="0" borderId="10" xfId="1" applyFont="1" applyFill="1" applyBorder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3" fontId="42" fillId="0" borderId="10" xfId="0" applyNumberFormat="1" applyFont="1" applyFill="1" applyBorder="1"/>
    <xf numFmtId="0" fontId="21" fillId="0" borderId="0" xfId="2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4" xfId="1" applyNumberFormat="1" applyFont="1" applyFill="1" applyBorder="1" applyAlignment="1" applyProtection="1">
      <alignment vertical="center"/>
    </xf>
    <xf numFmtId="165" fontId="38" fillId="0" borderId="10" xfId="44" applyFont="1" applyFill="1" applyBorder="1" applyAlignment="1">
      <alignment horizontal="center" vertical="center"/>
    </xf>
    <xf numFmtId="43" fontId="43" fillId="0" borderId="10" xfId="1" applyFont="1" applyBorder="1" applyAlignment="1">
      <alignment vertical="center"/>
    </xf>
    <xf numFmtId="43" fontId="43" fillId="0" borderId="10" xfId="0" applyNumberFormat="1" applyFont="1" applyBorder="1" applyAlignment="1">
      <alignment vertical="center"/>
    </xf>
    <xf numFmtId="165" fontId="43" fillId="0" borderId="10" xfId="44" applyFont="1" applyBorder="1" applyAlignment="1">
      <alignment horizontal="center" vertical="center"/>
    </xf>
    <xf numFmtId="43" fontId="43" fillId="24" borderId="10" xfId="0" applyNumberFormat="1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center" vertical="top" wrapText="1"/>
    </xf>
    <xf numFmtId="43" fontId="28" fillId="0" borderId="10" xfId="1" applyFont="1" applyFill="1" applyBorder="1" applyAlignment="1">
      <alignment horizontal="center" vertical="center"/>
    </xf>
    <xf numFmtId="43" fontId="22" fillId="0" borderId="17" xfId="0" applyNumberFormat="1" applyFont="1" applyFill="1" applyBorder="1" applyAlignment="1">
      <alignment vertical="center"/>
    </xf>
    <xf numFmtId="43" fontId="41" fillId="0" borderId="17" xfId="0" applyNumberFormat="1" applyFont="1" applyFill="1" applyBorder="1" applyAlignment="1">
      <alignment vertical="center"/>
    </xf>
    <xf numFmtId="43" fontId="42" fillId="0" borderId="17" xfId="0" applyNumberFormat="1" applyFont="1" applyFill="1" applyBorder="1"/>
    <xf numFmtId="43" fontId="40" fillId="0" borderId="17" xfId="0" applyNumberFormat="1" applyFont="1" applyFill="1" applyBorder="1"/>
    <xf numFmtId="43" fontId="30" fillId="24" borderId="17" xfId="0" applyNumberFormat="1" applyFont="1" applyFill="1" applyBorder="1"/>
    <xf numFmtId="0" fontId="22" fillId="24" borderId="1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5" xfId="0" applyFill="1" applyBorder="1"/>
    <xf numFmtId="4" fontId="0" fillId="0" borderId="0" xfId="0" applyNumberFormat="1"/>
    <xf numFmtId="4" fontId="43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43" fillId="0" borderId="10" xfId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3" fontId="22" fillId="0" borderId="10" xfId="0" applyNumberFormat="1" applyFont="1" applyFill="1" applyBorder="1"/>
    <xf numFmtId="43" fontId="28" fillId="0" borderId="10" xfId="0" applyNumberFormat="1" applyFont="1" applyFill="1" applyBorder="1"/>
    <xf numFmtId="43" fontId="41" fillId="0" borderId="10" xfId="0" applyNumberFormat="1" applyFont="1" applyFill="1" applyBorder="1"/>
    <xf numFmtId="43" fontId="38" fillId="0" borderId="10" xfId="0" applyNumberFormat="1" applyFont="1" applyFill="1" applyBorder="1"/>
    <xf numFmtId="0" fontId="38" fillId="0" borderId="10" xfId="0" applyFont="1" applyFill="1" applyBorder="1"/>
    <xf numFmtId="43" fontId="44" fillId="0" borderId="10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21" fillId="0" borderId="0" xfId="2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center"/>
    </xf>
    <xf numFmtId="0" fontId="33" fillId="25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26" borderId="10" xfId="0" applyFont="1" applyFill="1" applyBorder="1" applyAlignment="1">
      <alignment horizontal="center" vertical="top" wrapText="1"/>
    </xf>
    <xf numFmtId="0" fontId="33" fillId="25" borderId="11" xfId="0" applyFont="1" applyFill="1" applyBorder="1" applyAlignment="1">
      <alignment horizontal="center" wrapText="1"/>
    </xf>
    <xf numFmtId="0" fontId="33" fillId="25" borderId="12" xfId="0" applyFont="1" applyFill="1" applyBorder="1" applyAlignment="1">
      <alignment horizontal="center" wrapText="1"/>
    </xf>
    <xf numFmtId="0" fontId="33" fillId="25" borderId="13" xfId="0" applyFont="1" applyFill="1" applyBorder="1" applyAlignment="1">
      <alignment horizontal="center" wrapText="1"/>
    </xf>
    <xf numFmtId="0" fontId="33" fillId="26" borderId="11" xfId="0" applyFont="1" applyFill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top" wrapText="1"/>
    </xf>
    <xf numFmtId="0" fontId="33" fillId="26" borderId="12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0" fontId="30" fillId="24" borderId="12" xfId="0" applyFont="1" applyFill="1" applyBorder="1" applyAlignment="1">
      <alignment horizontal="center"/>
    </xf>
    <xf numFmtId="0" fontId="33" fillId="27" borderId="11" xfId="0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0" fontId="33" fillId="27" borderId="13" xfId="0" applyFont="1" applyFill="1" applyBorder="1" applyAlignment="1">
      <alignment horizontal="center" vertical="top" wrapText="1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  <xf numFmtId="0" fontId="34" fillId="26" borderId="13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33" fillId="28" borderId="11" xfId="0" applyFont="1" applyFill="1" applyBorder="1" applyAlignment="1">
      <alignment horizontal="center"/>
    </xf>
    <xf numFmtId="0" fontId="33" fillId="28" borderId="12" xfId="0" applyFont="1" applyFill="1" applyBorder="1" applyAlignment="1">
      <alignment horizontal="center"/>
    </xf>
    <xf numFmtId="0" fontId="33" fillId="28" borderId="13" xfId="0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20" fillId="28" borderId="11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center" vertical="center"/>
    </xf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Separador de milhares" xfId="1" builtinId="3"/>
    <cellStyle name="Separador de milhares 2" xfId="44"/>
    <cellStyle name="Texto de Aviso 2" xfId="36"/>
    <cellStyle name="Texto Explicativo 2" xfId="37"/>
    <cellStyle name="Título 1 1" xfId="39"/>
    <cellStyle name="Título 1 2" xfId="38"/>
    <cellStyle name="Título 2 2" xfId="40"/>
    <cellStyle name="Título 3 2" xfId="41"/>
    <cellStyle name="Título 4 2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J57" sqref="J57"/>
    </sheetView>
  </sheetViews>
  <sheetFormatPr defaultColWidth="9.140625" defaultRowHeight="15"/>
  <cols>
    <col min="1" max="1" width="21.140625" style="83" customWidth="1"/>
    <col min="2" max="2" width="12.7109375" style="83" customWidth="1"/>
    <col min="3" max="3" width="13" style="83" customWidth="1"/>
    <col min="4" max="4" width="13.28515625" style="83" customWidth="1"/>
    <col min="5" max="5" width="15.140625" style="83" customWidth="1"/>
    <col min="6" max="6" width="14.28515625" style="83" customWidth="1"/>
    <col min="7" max="7" width="12.85546875" style="83" customWidth="1"/>
    <col min="8" max="8" width="12.42578125" style="83" customWidth="1"/>
    <col min="9" max="9" width="8.7109375" style="83" customWidth="1"/>
    <col min="10" max="10" width="14" style="83" customWidth="1"/>
    <col min="11" max="16384" width="9.140625" style="83"/>
  </cols>
  <sheetData>
    <row r="1" spans="1:11" customFormat="1"/>
    <row r="2" spans="1:11" customFormat="1">
      <c r="A2" s="184" t="s">
        <v>46</v>
      </c>
      <c r="B2" s="184"/>
      <c r="C2" s="184"/>
      <c r="D2" s="184"/>
      <c r="E2" s="184"/>
      <c r="F2" s="184"/>
      <c r="G2" s="148"/>
    </row>
    <row r="3" spans="1:11">
      <c r="A3" s="190" t="s">
        <v>195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1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1">
      <c r="A5" s="82" t="s">
        <v>134</v>
      </c>
    </row>
    <row r="6" spans="1:11">
      <c r="A6" s="82" t="s">
        <v>40</v>
      </c>
      <c r="B6" s="82"/>
    </row>
    <row r="7" spans="1:11" ht="48">
      <c r="A7" s="84" t="s">
        <v>0</v>
      </c>
      <c r="B7" s="84" t="s">
        <v>1</v>
      </c>
      <c r="C7" s="84" t="s">
        <v>26</v>
      </c>
      <c r="D7" s="84" t="s">
        <v>43</v>
      </c>
      <c r="E7" s="84" t="s">
        <v>197</v>
      </c>
      <c r="F7" s="84" t="s">
        <v>44</v>
      </c>
      <c r="G7" s="84" t="s">
        <v>2</v>
      </c>
      <c r="H7" s="84" t="s">
        <v>3</v>
      </c>
      <c r="I7" s="84" t="s">
        <v>4</v>
      </c>
      <c r="J7" s="84" t="s">
        <v>5</v>
      </c>
    </row>
    <row r="8" spans="1:11">
      <c r="A8" s="1" t="s">
        <v>6</v>
      </c>
      <c r="B8" s="2">
        <v>40</v>
      </c>
      <c r="C8" s="3">
        <v>2660</v>
      </c>
      <c r="D8" s="4">
        <f>C8*68.75%</f>
        <v>1828.75</v>
      </c>
      <c r="E8" s="85">
        <v>0</v>
      </c>
      <c r="F8" s="3">
        <f>12*22</f>
        <v>264</v>
      </c>
      <c r="G8" s="3">
        <f t="shared" ref="G8:G13" si="0">C8+D8+E8+F8</f>
        <v>4752.75</v>
      </c>
      <c r="H8" s="2">
        <v>1</v>
      </c>
      <c r="I8" s="2">
        <v>8</v>
      </c>
      <c r="J8" s="86">
        <f t="shared" ref="J8:J13" si="1">G8*H8*I8</f>
        <v>38022</v>
      </c>
    </row>
    <row r="9" spans="1:11">
      <c r="A9" s="1" t="s">
        <v>7</v>
      </c>
      <c r="B9" s="5">
        <v>40</v>
      </c>
      <c r="C9" s="3">
        <v>2562.35</v>
      </c>
      <c r="D9" s="4">
        <f t="shared" ref="D9:D13" si="2">C9*68.75%</f>
        <v>1761.6156249999999</v>
      </c>
      <c r="E9" s="85">
        <f>((8*22)-C9*6%)</f>
        <v>22.259000000000015</v>
      </c>
      <c r="F9" s="3">
        <f t="shared" ref="F9:F13" si="3">12*22</f>
        <v>264</v>
      </c>
      <c r="G9" s="3">
        <f t="shared" si="0"/>
        <v>4610.2246249999998</v>
      </c>
      <c r="H9" s="5">
        <v>1</v>
      </c>
      <c r="I9" s="2">
        <v>8</v>
      </c>
      <c r="J9" s="86">
        <f t="shared" si="1"/>
        <v>36881.796999999999</v>
      </c>
    </row>
    <row r="10" spans="1:11">
      <c r="A10" s="6" t="s">
        <v>8</v>
      </c>
      <c r="B10" s="5">
        <v>20</v>
      </c>
      <c r="C10" s="3">
        <v>1400</v>
      </c>
      <c r="D10" s="4">
        <f t="shared" si="2"/>
        <v>962.5</v>
      </c>
      <c r="E10" s="85">
        <f t="shared" ref="E10:E13" si="4">((8*22)-C10*6%)</f>
        <v>92</v>
      </c>
      <c r="F10" s="3">
        <v>0</v>
      </c>
      <c r="G10" s="3">
        <f t="shared" si="0"/>
        <v>2454.5</v>
      </c>
      <c r="H10" s="5">
        <v>3</v>
      </c>
      <c r="I10" s="2">
        <v>8</v>
      </c>
      <c r="J10" s="86">
        <f t="shared" si="1"/>
        <v>58908</v>
      </c>
    </row>
    <row r="11" spans="1:11">
      <c r="A11" s="6" t="s">
        <v>14</v>
      </c>
      <c r="B11" s="5">
        <v>30</v>
      </c>
      <c r="C11" s="3">
        <v>2463</v>
      </c>
      <c r="D11" s="4">
        <f t="shared" si="2"/>
        <v>1693.3125</v>
      </c>
      <c r="E11" s="85">
        <f t="shared" si="4"/>
        <v>28.22</v>
      </c>
      <c r="F11" s="3">
        <v>0</v>
      </c>
      <c r="G11" s="3">
        <f t="shared" si="0"/>
        <v>4184.5325000000003</v>
      </c>
      <c r="H11" s="5">
        <v>1</v>
      </c>
      <c r="I11" s="2">
        <v>8</v>
      </c>
      <c r="J11" s="86">
        <f t="shared" si="1"/>
        <v>33476.26</v>
      </c>
    </row>
    <row r="12" spans="1:11">
      <c r="A12" s="6" t="s">
        <v>41</v>
      </c>
      <c r="B12" s="5">
        <v>40</v>
      </c>
      <c r="C12" s="3">
        <v>1050</v>
      </c>
      <c r="D12" s="4">
        <f t="shared" si="2"/>
        <v>721.875</v>
      </c>
      <c r="E12" s="85">
        <f t="shared" si="4"/>
        <v>113</v>
      </c>
      <c r="F12" s="3">
        <f t="shared" si="3"/>
        <v>264</v>
      </c>
      <c r="G12" s="3">
        <f t="shared" si="0"/>
        <v>2148.875</v>
      </c>
      <c r="H12" s="5">
        <v>1</v>
      </c>
      <c r="I12" s="2">
        <v>8</v>
      </c>
      <c r="J12" s="86">
        <f t="shared" si="1"/>
        <v>17191</v>
      </c>
    </row>
    <row r="13" spans="1:11">
      <c r="A13" s="6" t="s">
        <v>42</v>
      </c>
      <c r="B13" s="5">
        <v>40</v>
      </c>
      <c r="C13" s="3">
        <v>1000</v>
      </c>
      <c r="D13" s="4">
        <f t="shared" si="2"/>
        <v>687.5</v>
      </c>
      <c r="E13" s="85">
        <f t="shared" si="4"/>
        <v>116</v>
      </c>
      <c r="F13" s="3">
        <f t="shared" si="3"/>
        <v>264</v>
      </c>
      <c r="G13" s="3">
        <f t="shared" si="0"/>
        <v>2067.5</v>
      </c>
      <c r="H13" s="5">
        <v>2</v>
      </c>
      <c r="I13" s="2">
        <v>8</v>
      </c>
      <c r="J13" s="86">
        <f t="shared" si="1"/>
        <v>33080</v>
      </c>
      <c r="K13" s="83" t="s">
        <v>192</v>
      </c>
    </row>
    <row r="14" spans="1:11">
      <c r="A14" s="87" t="s">
        <v>5</v>
      </c>
      <c r="B14" s="5"/>
      <c r="C14" s="3"/>
      <c r="D14" s="3"/>
      <c r="E14" s="85"/>
      <c r="F14" s="6"/>
      <c r="G14" s="6"/>
      <c r="H14" s="5">
        <f>SUM(H8:H13)</f>
        <v>9</v>
      </c>
      <c r="I14" s="6"/>
      <c r="J14" s="88">
        <f>SUM(J8:J13)</f>
        <v>217559.057</v>
      </c>
    </row>
    <row r="15" spans="1:11">
      <c r="A15" s="152"/>
      <c r="B15" s="153"/>
      <c r="C15" s="154"/>
      <c r="D15" s="154"/>
      <c r="E15" s="149"/>
      <c r="F15" s="10"/>
      <c r="G15" s="10"/>
      <c r="H15" s="150"/>
      <c r="I15" s="10"/>
      <c r="J15" s="151"/>
    </row>
    <row r="16" spans="1:11" ht="27" customHeight="1">
      <c r="A16" s="90" t="s">
        <v>15</v>
      </c>
      <c r="B16" s="84" t="s">
        <v>16</v>
      </c>
      <c r="C16" s="84" t="s">
        <v>17</v>
      </c>
      <c r="D16" s="84" t="s">
        <v>5</v>
      </c>
      <c r="E16" s="12"/>
      <c r="F16" s="12"/>
      <c r="G16" s="91"/>
      <c r="H16" s="11"/>
      <c r="I16" s="12"/>
      <c r="J16" s="12"/>
    </row>
    <row r="17" spans="1:11" ht="12.75" customHeight="1">
      <c r="A17" s="92" t="s">
        <v>18</v>
      </c>
      <c r="B17" s="19">
        <v>6</v>
      </c>
      <c r="C17" s="161">
        <v>25</v>
      </c>
      <c r="D17" s="13">
        <f>B17*C17</f>
        <v>150</v>
      </c>
      <c r="E17" s="12"/>
      <c r="F17" s="14"/>
      <c r="G17" s="12"/>
      <c r="H17" s="12"/>
      <c r="I17" s="12"/>
      <c r="J17" s="12"/>
    </row>
    <row r="18" spans="1:11" ht="12.75" customHeight="1">
      <c r="A18" s="92" t="s">
        <v>19</v>
      </c>
      <c r="B18" s="19">
        <v>6</v>
      </c>
      <c r="C18" s="161">
        <v>25</v>
      </c>
      <c r="D18" s="13">
        <f t="shared" ref="D18:D20" si="5">B18*C18</f>
        <v>150</v>
      </c>
      <c r="E18" s="12"/>
      <c r="F18" s="12"/>
      <c r="G18" s="12"/>
      <c r="H18" s="12"/>
      <c r="I18" s="12"/>
      <c r="J18" s="12"/>
    </row>
    <row r="19" spans="1:11" ht="24.75" customHeight="1">
      <c r="A19" s="92" t="s">
        <v>36</v>
      </c>
      <c r="B19" s="19">
        <v>3</v>
      </c>
      <c r="C19" s="161">
        <v>50</v>
      </c>
      <c r="D19" s="13">
        <f t="shared" si="5"/>
        <v>150</v>
      </c>
      <c r="E19" s="12"/>
      <c r="F19" s="12"/>
      <c r="G19" s="12"/>
      <c r="H19" s="12"/>
      <c r="I19" s="12"/>
      <c r="J19" s="12"/>
    </row>
    <row r="20" spans="1:11" ht="25.5" customHeight="1">
      <c r="A20" s="92" t="s">
        <v>37</v>
      </c>
      <c r="B20" s="19">
        <v>3</v>
      </c>
      <c r="C20" s="161">
        <v>50</v>
      </c>
      <c r="D20" s="13">
        <f t="shared" si="5"/>
        <v>150</v>
      </c>
      <c r="E20" s="12"/>
      <c r="F20" s="12"/>
      <c r="G20" s="12"/>
      <c r="H20" s="12"/>
      <c r="I20" s="12"/>
      <c r="J20" s="12"/>
    </row>
    <row r="21" spans="1:11" ht="12.75" customHeight="1">
      <c r="A21" s="93" t="s">
        <v>5</v>
      </c>
      <c r="B21" s="19">
        <f>SUM(B17:B20)</f>
        <v>18</v>
      </c>
      <c r="C21" s="13"/>
      <c r="D21" s="18">
        <f>SUM(D17:D20)</f>
        <v>600</v>
      </c>
      <c r="E21" s="12"/>
      <c r="F21" s="12"/>
      <c r="G21" s="12"/>
      <c r="H21" s="12"/>
      <c r="I21" s="12"/>
      <c r="J21" s="12"/>
    </row>
    <row r="22" spans="1:11" ht="12.75" customHeight="1">
      <c r="A22" s="94"/>
      <c r="B22" s="95"/>
      <c r="C22" s="22"/>
      <c r="D22" s="23"/>
      <c r="E22" s="12"/>
      <c r="F22" s="12"/>
      <c r="G22" s="12"/>
      <c r="H22" s="12"/>
      <c r="I22" s="12"/>
      <c r="J22" s="12"/>
    </row>
    <row r="23" spans="1:11" ht="12.75" customHeight="1">
      <c r="A23" s="96" t="s">
        <v>20</v>
      </c>
      <c r="B23" s="97"/>
      <c r="C23" s="12"/>
      <c r="D23" s="12"/>
      <c r="E23" s="12"/>
      <c r="F23" s="12"/>
      <c r="G23" s="12"/>
      <c r="H23" s="12"/>
      <c r="I23" s="12"/>
      <c r="J23" s="12"/>
    </row>
    <row r="24" spans="1:11" ht="24.75" customHeight="1">
      <c r="A24" s="84" t="s">
        <v>0</v>
      </c>
      <c r="B24" s="84" t="s">
        <v>26</v>
      </c>
      <c r="C24" s="84" t="s">
        <v>21</v>
      </c>
      <c r="D24" s="84" t="s">
        <v>22</v>
      </c>
      <c r="E24" s="84" t="s">
        <v>23</v>
      </c>
      <c r="F24" s="84" t="s">
        <v>24</v>
      </c>
      <c r="G24" s="84" t="s">
        <v>2</v>
      </c>
      <c r="H24" s="84" t="s">
        <v>181</v>
      </c>
      <c r="I24" s="84" t="s">
        <v>16</v>
      </c>
      <c r="J24" s="84" t="s">
        <v>5</v>
      </c>
    </row>
    <row r="25" spans="1:11" ht="12.75" customHeight="1">
      <c r="A25" s="98" t="s">
        <v>45</v>
      </c>
      <c r="B25" s="99">
        <v>900</v>
      </c>
      <c r="C25" s="15">
        <f>B25*5%</f>
        <v>45</v>
      </c>
      <c r="D25" s="15">
        <f>B25*11%</f>
        <v>99</v>
      </c>
      <c r="E25" s="15">
        <f>B25-C25-D25</f>
        <v>756</v>
      </c>
      <c r="F25" s="15">
        <f>B25*20%</f>
        <v>180</v>
      </c>
      <c r="G25" s="15">
        <f>B25+F25</f>
        <v>1080</v>
      </c>
      <c r="H25" s="100">
        <v>8</v>
      </c>
      <c r="I25" s="100">
        <v>1</v>
      </c>
      <c r="J25" s="17">
        <f>G25*H25*I25</f>
        <v>8640</v>
      </c>
    </row>
    <row r="26" spans="1:11" ht="12.75" customHeight="1">
      <c r="A26" s="101"/>
      <c r="B26" s="102"/>
      <c r="C26" s="24"/>
      <c r="D26" s="24"/>
      <c r="E26" s="24"/>
      <c r="F26" s="24"/>
      <c r="G26" s="103"/>
      <c r="H26" s="104"/>
      <c r="I26" s="104"/>
      <c r="J26" s="103"/>
    </row>
    <row r="27" spans="1:11" ht="12.75" customHeight="1">
      <c r="A27" s="96" t="s">
        <v>25</v>
      </c>
      <c r="B27" s="105"/>
      <c r="C27" s="22"/>
      <c r="D27" s="22"/>
      <c r="E27" s="22"/>
      <c r="F27" s="23"/>
      <c r="G27" s="103"/>
      <c r="H27" s="104"/>
      <c r="I27" s="104"/>
      <c r="J27" s="103"/>
    </row>
    <row r="28" spans="1:11" ht="24" customHeight="1">
      <c r="A28" s="84" t="s">
        <v>0</v>
      </c>
      <c r="B28" s="84" t="s">
        <v>1</v>
      </c>
      <c r="C28" s="84" t="s">
        <v>26</v>
      </c>
      <c r="D28" s="84" t="s">
        <v>198</v>
      </c>
      <c r="E28" s="84" t="s">
        <v>27</v>
      </c>
      <c r="F28" s="84" t="s">
        <v>2</v>
      </c>
      <c r="G28" s="84"/>
      <c r="H28" s="84" t="s">
        <v>4</v>
      </c>
      <c r="I28" s="84" t="s">
        <v>16</v>
      </c>
      <c r="J28" s="84" t="s">
        <v>5</v>
      </c>
    </row>
    <row r="29" spans="1:11" ht="12.75" customHeight="1">
      <c r="A29" s="106" t="s">
        <v>28</v>
      </c>
      <c r="B29" s="107">
        <v>20</v>
      </c>
      <c r="C29" s="13">
        <v>455</v>
      </c>
      <c r="D29" s="16">
        <f>8*22</f>
        <v>176</v>
      </c>
      <c r="E29" s="16">
        <v>0</v>
      </c>
      <c r="F29" s="108">
        <f>C29+D29</f>
        <v>631</v>
      </c>
      <c r="G29" s="106"/>
      <c r="H29" s="107">
        <v>8</v>
      </c>
      <c r="I29" s="109">
        <v>3</v>
      </c>
      <c r="J29" s="17">
        <f>F29*H29*I29</f>
        <v>15144</v>
      </c>
      <c r="K29" s="139" t="s">
        <v>188</v>
      </c>
    </row>
    <row r="30" spans="1:11" ht="12.75" customHeight="1">
      <c r="A30" s="93" t="s">
        <v>5</v>
      </c>
      <c r="B30" s="19"/>
      <c r="C30" s="13"/>
      <c r="D30" s="18"/>
      <c r="E30" s="110"/>
      <c r="F30" s="110"/>
      <c r="G30" s="110"/>
      <c r="H30" s="110"/>
      <c r="I30" s="111"/>
      <c r="J30" s="17">
        <f>SUM(J29:J29)</f>
        <v>15144</v>
      </c>
    </row>
    <row r="31" spans="1:11" ht="12.75" customHeight="1">
      <c r="A31" s="94"/>
      <c r="B31" s="95"/>
      <c r="C31" s="22"/>
      <c r="D31" s="23"/>
      <c r="E31" s="112"/>
      <c r="F31" s="112"/>
      <c r="G31" s="112"/>
      <c r="H31" s="103"/>
      <c r="I31" s="104"/>
      <c r="J31" s="104"/>
    </row>
    <row r="32" spans="1:11" ht="12.75" customHeight="1">
      <c r="A32" s="94" t="s">
        <v>27</v>
      </c>
      <c r="B32" s="113"/>
      <c r="C32" s="25"/>
      <c r="D32" s="113"/>
      <c r="E32" s="25"/>
      <c r="F32" s="103"/>
      <c r="G32" s="103"/>
      <c r="H32" s="103"/>
      <c r="I32" s="104"/>
      <c r="J32" s="104"/>
    </row>
    <row r="33" spans="1:10" ht="12.75" customHeight="1">
      <c r="A33" s="84" t="s">
        <v>29</v>
      </c>
      <c r="B33" s="84" t="s">
        <v>30</v>
      </c>
      <c r="C33" s="84" t="s">
        <v>31</v>
      </c>
      <c r="D33" s="93"/>
      <c r="E33" s="84" t="s">
        <v>182</v>
      </c>
      <c r="F33" s="84" t="s">
        <v>183</v>
      </c>
      <c r="G33" s="84" t="s">
        <v>16</v>
      </c>
      <c r="H33" s="84" t="s">
        <v>32</v>
      </c>
      <c r="I33" s="104"/>
      <c r="J33" s="104"/>
    </row>
    <row r="34" spans="1:10" ht="12.75" customHeight="1">
      <c r="A34" s="133" t="s">
        <v>34</v>
      </c>
      <c r="B34" s="19"/>
      <c r="C34" s="19" t="s">
        <v>33</v>
      </c>
      <c r="D34" s="93"/>
      <c r="E34" s="155">
        <v>25</v>
      </c>
      <c r="F34" s="134" t="s">
        <v>199</v>
      </c>
      <c r="G34" s="134" t="s">
        <v>189</v>
      </c>
      <c r="H34" s="115">
        <f>E34*F34*G34</f>
        <v>600</v>
      </c>
      <c r="I34" s="104"/>
      <c r="J34" s="104"/>
    </row>
    <row r="35" spans="1:10" ht="12.75" customHeight="1">
      <c r="A35" s="191" t="s">
        <v>5</v>
      </c>
      <c r="B35" s="191"/>
      <c r="C35" s="191"/>
      <c r="D35" s="114"/>
      <c r="E35" s="20"/>
      <c r="F35" s="135"/>
      <c r="G35" s="136"/>
      <c r="H35" s="137">
        <f>SUM(H34)</f>
        <v>600</v>
      </c>
      <c r="I35" s="21"/>
      <c r="J35" s="26"/>
    </row>
    <row r="36" spans="1:10" ht="12.75" customHeight="1">
      <c r="A36" s="116"/>
      <c r="B36" s="116"/>
      <c r="C36" s="22"/>
      <c r="D36" s="113"/>
      <c r="E36" s="25"/>
      <c r="F36" s="94" t="s">
        <v>35</v>
      </c>
      <c r="G36" s="113"/>
      <c r="H36" s="21"/>
      <c r="I36" s="21"/>
      <c r="J36" s="117">
        <f>SUM(J8:J13,D17:D20,J25,J29,H34)</f>
        <v>242543.057</v>
      </c>
    </row>
    <row r="37" spans="1:10" ht="12.75" customHeight="1">
      <c r="A37" s="9"/>
      <c r="B37" s="8"/>
      <c r="C37" s="7"/>
      <c r="D37" s="7"/>
      <c r="E37" s="7"/>
      <c r="F37" s="9"/>
      <c r="G37" s="9"/>
      <c r="H37" s="8"/>
      <c r="I37" s="9"/>
      <c r="J37" s="89"/>
    </row>
    <row r="38" spans="1:10">
      <c r="A38" s="129" t="s">
        <v>193</v>
      </c>
      <c r="B38" s="130"/>
      <c r="C38" s="131" t="s">
        <v>5</v>
      </c>
      <c r="D38" s="131" t="s">
        <v>10</v>
      </c>
      <c r="E38" s="131" t="s">
        <v>11</v>
      </c>
      <c r="F38" s="131" t="s">
        <v>12</v>
      </c>
      <c r="G38" s="131" t="s">
        <v>13</v>
      </c>
      <c r="H38" s="167"/>
      <c r="I38" s="9"/>
    </row>
    <row r="39" spans="1:10">
      <c r="A39" s="192" t="s">
        <v>106</v>
      </c>
      <c r="B39" s="192"/>
      <c r="C39" s="128">
        <f>SUM(J8:J13,D17:D20,J25,J29,H34)</f>
        <v>242543.057</v>
      </c>
      <c r="D39" s="123">
        <f>C39/8*3</f>
        <v>90953.646374999997</v>
      </c>
      <c r="E39" s="123">
        <f>C39/8*3</f>
        <v>90953.646374999997</v>
      </c>
      <c r="F39" s="124">
        <f>C39/8*2</f>
        <v>60635.76425</v>
      </c>
      <c r="G39" s="125">
        <f>SUM(D39:F39)</f>
        <v>242543.057</v>
      </c>
      <c r="H39" s="162"/>
      <c r="I39" s="118"/>
    </row>
    <row r="40" spans="1:10">
      <c r="A40" s="192" t="s">
        <v>107</v>
      </c>
      <c r="B40" s="192"/>
      <c r="C40" s="128">
        <f>'MATERIAL ESPORTIVO'!E54</f>
        <v>29345.200000000001</v>
      </c>
      <c r="D40" s="132">
        <f>C40/2*1</f>
        <v>14672.6</v>
      </c>
      <c r="E40" s="126">
        <f>C40/2*1</f>
        <v>14672.6</v>
      </c>
      <c r="F40" s="127"/>
      <c r="G40" s="125">
        <f>SUM(D40:F40)</f>
        <v>29345.200000000001</v>
      </c>
      <c r="H40" s="162"/>
      <c r="I40" s="10"/>
      <c r="J40" s="10"/>
    </row>
    <row r="41" spans="1:10">
      <c r="A41" s="185" t="s">
        <v>108</v>
      </c>
      <c r="B41" s="185"/>
      <c r="C41" s="128">
        <f>FARDAMENTO!G38</f>
        <v>66686</v>
      </c>
      <c r="D41" s="132">
        <f>C41/2*1</f>
        <v>33343</v>
      </c>
      <c r="E41" s="126">
        <f>C41/2*1</f>
        <v>33343</v>
      </c>
      <c r="F41" s="17"/>
      <c r="G41" s="125">
        <f>SUM(G40)</f>
        <v>29345.200000000001</v>
      </c>
      <c r="H41" s="162"/>
      <c r="I41" s="119"/>
      <c r="J41" s="120"/>
    </row>
    <row r="42" spans="1:10">
      <c r="A42" s="185" t="s">
        <v>109</v>
      </c>
      <c r="B42" s="185"/>
      <c r="C42" s="128">
        <f>DIVERSOS!F19</f>
        <v>6042</v>
      </c>
      <c r="D42" s="132">
        <f t="shared" ref="D42:D46" si="6">SUM(C42)</f>
        <v>6042</v>
      </c>
      <c r="E42" s="126"/>
      <c r="F42" s="17"/>
      <c r="G42" s="125">
        <f t="shared" ref="G42:G50" si="7">SUM(D42:F42)</f>
        <v>6042</v>
      </c>
      <c r="H42" s="162"/>
      <c r="I42" s="10"/>
      <c r="J42" s="120"/>
    </row>
    <row r="43" spans="1:10">
      <c r="A43" s="185" t="s">
        <v>38</v>
      </c>
      <c r="B43" s="185"/>
      <c r="C43" s="128">
        <f>DIVERSOS!F24</f>
        <v>5100</v>
      </c>
      <c r="D43" s="132">
        <f t="shared" si="6"/>
        <v>5100</v>
      </c>
      <c r="E43" s="126"/>
      <c r="F43" s="17"/>
      <c r="G43" s="125">
        <f t="shared" si="7"/>
        <v>5100</v>
      </c>
      <c r="H43" s="162"/>
      <c r="I43" s="10"/>
      <c r="J43" s="120"/>
    </row>
    <row r="44" spans="1:10">
      <c r="A44" s="185" t="s">
        <v>110</v>
      </c>
      <c r="B44" s="185"/>
      <c r="C44" s="128">
        <f>DIVERSOS!F10</f>
        <v>13600</v>
      </c>
      <c r="D44" s="132"/>
      <c r="E44" s="126">
        <f>SUM(C44:D44)</f>
        <v>13600</v>
      </c>
      <c r="F44" s="17"/>
      <c r="G44" s="125">
        <f t="shared" si="7"/>
        <v>13600</v>
      </c>
      <c r="H44" s="162"/>
      <c r="I44" s="10"/>
      <c r="J44" s="120"/>
    </row>
    <row r="45" spans="1:10">
      <c r="A45" s="189" t="s">
        <v>85</v>
      </c>
      <c r="B45" s="189"/>
      <c r="C45" s="141">
        <f>DIVERSOS!G32</f>
        <v>6400</v>
      </c>
      <c r="D45" s="140">
        <f t="shared" si="6"/>
        <v>6400</v>
      </c>
      <c r="E45" s="142"/>
      <c r="F45" s="142"/>
      <c r="G45" s="142">
        <f t="shared" si="7"/>
        <v>6400</v>
      </c>
      <c r="H45" s="163"/>
      <c r="I45" s="121"/>
      <c r="J45" s="122"/>
    </row>
    <row r="46" spans="1:10">
      <c r="A46" s="185" t="s">
        <v>99</v>
      </c>
      <c r="B46" s="185"/>
      <c r="C46" s="128">
        <f>DIVERSOS!F39</f>
        <v>841.26</v>
      </c>
      <c r="D46" s="132">
        <f t="shared" si="6"/>
        <v>841.26</v>
      </c>
      <c r="E46" s="125"/>
      <c r="F46" s="125"/>
      <c r="G46" s="125">
        <f t="shared" si="7"/>
        <v>841.26</v>
      </c>
      <c r="H46" s="162"/>
    </row>
    <row r="47" spans="1:10">
      <c r="A47" s="188" t="s">
        <v>111</v>
      </c>
      <c r="B47" s="188"/>
      <c r="C47" s="178">
        <f>SUM(C39:C46)</f>
        <v>370557.51699999999</v>
      </c>
      <c r="D47" s="125">
        <f>SUM(D39:D46)</f>
        <v>157352.506375</v>
      </c>
      <c r="E47" s="125">
        <f>SUM(E39:E46)</f>
        <v>152569.24637499999</v>
      </c>
      <c r="F47" s="125">
        <f>SUM(F39:F46)</f>
        <v>60635.76425</v>
      </c>
      <c r="G47" s="125">
        <f t="shared" si="7"/>
        <v>370557.51699999999</v>
      </c>
      <c r="H47" s="162"/>
    </row>
    <row r="48" spans="1:10">
      <c r="A48" s="186" t="s">
        <v>112</v>
      </c>
      <c r="B48" s="186"/>
      <c r="C48" s="178">
        <f>C39+C40+C41+C42+C43+C44+C46</f>
        <v>364157.51699999999</v>
      </c>
      <c r="D48" s="179">
        <f>D39+D40+D41+D42+D43+D44+D46</f>
        <v>150952.506375</v>
      </c>
      <c r="E48" s="132">
        <f>SUM(E39:E46)</f>
        <v>152569.24637499999</v>
      </c>
      <c r="F48" s="132">
        <f>SUM(F40:F47)</f>
        <v>60635.76425</v>
      </c>
      <c r="G48" s="125">
        <f t="shared" si="7"/>
        <v>364157.51699999999</v>
      </c>
      <c r="H48" s="164"/>
    </row>
    <row r="49" spans="1:8">
      <c r="A49" s="187" t="s">
        <v>113</v>
      </c>
      <c r="B49" s="187"/>
      <c r="C49" s="180">
        <f>C45</f>
        <v>6400</v>
      </c>
      <c r="D49" s="181">
        <f>D45</f>
        <v>6400</v>
      </c>
      <c r="E49" s="182"/>
      <c r="F49" s="182"/>
      <c r="G49" s="180">
        <f t="shared" si="7"/>
        <v>6400</v>
      </c>
      <c r="H49" s="165"/>
    </row>
    <row r="50" spans="1:8">
      <c r="A50" s="188" t="s">
        <v>105</v>
      </c>
      <c r="B50" s="188"/>
      <c r="C50" s="183">
        <f t="shared" ref="C50:F50" si="8">SUM(C48:C49)</f>
        <v>370557.51699999999</v>
      </c>
      <c r="D50" s="183">
        <f t="shared" si="8"/>
        <v>157352.506375</v>
      </c>
      <c r="E50" s="183">
        <f t="shared" si="8"/>
        <v>152569.24637499999</v>
      </c>
      <c r="F50" s="183">
        <f t="shared" si="8"/>
        <v>60635.76425</v>
      </c>
      <c r="G50" s="183">
        <f t="shared" si="7"/>
        <v>370557.51699999999</v>
      </c>
      <c r="H50" s="166"/>
    </row>
    <row r="51" spans="1:8">
      <c r="G51" s="169"/>
      <c r="H51" s="168"/>
    </row>
    <row r="55" spans="1:8">
      <c r="D55" s="143"/>
    </row>
    <row r="68" spans="4:4">
      <c r="D68" s="83" t="s">
        <v>191</v>
      </c>
    </row>
  </sheetData>
  <mergeCells count="15">
    <mergeCell ref="A2:F2"/>
    <mergeCell ref="A42:B42"/>
    <mergeCell ref="A48:B48"/>
    <mergeCell ref="A49:B49"/>
    <mergeCell ref="A50:B50"/>
    <mergeCell ref="A43:B43"/>
    <mergeCell ref="A44:B44"/>
    <mergeCell ref="A45:B45"/>
    <mergeCell ref="A46:B46"/>
    <mergeCell ref="A47:B47"/>
    <mergeCell ref="A3:J3"/>
    <mergeCell ref="A35:C35"/>
    <mergeCell ref="A39:B39"/>
    <mergeCell ref="A40:B40"/>
    <mergeCell ref="A41:B41"/>
  </mergeCells>
  <pageMargins left="0.46" right="0.22" top="0.66" bottom="0.42" header="0.65" footer="0.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opLeftCell="A22" workbookViewId="0">
      <selection activeCell="E31" sqref="E31"/>
    </sheetView>
  </sheetViews>
  <sheetFormatPr defaultRowHeight="15"/>
  <cols>
    <col min="1" max="1" width="15.7109375" customWidth="1"/>
    <col min="2" max="2" width="8.28515625" customWidth="1"/>
    <col min="3" max="3" width="43.28515625" customWidth="1"/>
    <col min="4" max="4" width="13.5703125" customWidth="1"/>
    <col min="5" max="5" width="13.42578125" customWidth="1"/>
  </cols>
  <sheetData>
    <row r="1" spans="1:5">
      <c r="A1" s="195" t="s">
        <v>46</v>
      </c>
      <c r="B1" s="195"/>
      <c r="C1" s="195"/>
      <c r="D1" s="195"/>
      <c r="E1" s="195"/>
    </row>
    <row r="2" spans="1:5">
      <c r="A2" s="196" t="s">
        <v>196</v>
      </c>
      <c r="B2" s="196"/>
      <c r="C2" s="196"/>
      <c r="D2" s="196"/>
      <c r="E2" s="196"/>
    </row>
    <row r="3" spans="1:5">
      <c r="A3" s="196" t="s">
        <v>47</v>
      </c>
      <c r="B3" s="196"/>
      <c r="C3" s="196"/>
      <c r="D3" s="196"/>
      <c r="E3" s="196"/>
    </row>
    <row r="4" spans="1:5">
      <c r="A4" s="196" t="s">
        <v>48</v>
      </c>
      <c r="B4" s="196"/>
      <c r="C4" s="196"/>
      <c r="D4" s="196"/>
      <c r="E4" s="196"/>
    </row>
    <row r="5" spans="1:5">
      <c r="A5" s="27"/>
      <c r="B5" s="28"/>
      <c r="C5" s="27"/>
      <c r="D5" s="28"/>
      <c r="E5" s="29"/>
    </row>
    <row r="6" spans="1:5">
      <c r="A6" s="193" t="s">
        <v>190</v>
      </c>
      <c r="B6" s="194"/>
      <c r="C6" s="194"/>
      <c r="D6" s="194"/>
      <c r="E6" s="194"/>
    </row>
    <row r="7" spans="1:5">
      <c r="A7" s="204" t="s">
        <v>172</v>
      </c>
      <c r="B7" s="204"/>
      <c r="C7" s="204"/>
      <c r="D7" s="204"/>
      <c r="E7" s="204"/>
    </row>
    <row r="8" spans="1:5" ht="27" customHeight="1">
      <c r="A8" s="41" t="s">
        <v>49</v>
      </c>
      <c r="B8" s="41" t="s">
        <v>3</v>
      </c>
      <c r="C8" s="41" t="s">
        <v>50</v>
      </c>
      <c r="D8" s="42" t="s">
        <v>51</v>
      </c>
      <c r="E8" s="42" t="s">
        <v>52</v>
      </c>
    </row>
    <row r="9" spans="1:5" ht="51">
      <c r="A9" s="34" t="s">
        <v>57</v>
      </c>
      <c r="B9" s="31">
        <v>200</v>
      </c>
      <c r="C9" s="34" t="s">
        <v>115</v>
      </c>
      <c r="D9" s="156">
        <v>32.9</v>
      </c>
      <c r="E9" s="32">
        <f>D9*B9</f>
        <v>6580</v>
      </c>
    </row>
    <row r="10" spans="1:5" ht="39">
      <c r="A10" s="34" t="s">
        <v>116</v>
      </c>
      <c r="B10" s="31">
        <v>15</v>
      </c>
      <c r="C10" s="35" t="s">
        <v>117</v>
      </c>
      <c r="D10" s="156">
        <v>114</v>
      </c>
      <c r="E10" s="32">
        <f t="shared" ref="E10:E14" si="0">D10*B10</f>
        <v>1710</v>
      </c>
    </row>
    <row r="11" spans="1:5" ht="26.25">
      <c r="A11" s="34" t="s">
        <v>118</v>
      </c>
      <c r="B11" s="31">
        <v>25</v>
      </c>
      <c r="C11" s="35" t="s">
        <v>119</v>
      </c>
      <c r="D11" s="156">
        <v>76.2</v>
      </c>
      <c r="E11" s="32">
        <f t="shared" si="0"/>
        <v>1905</v>
      </c>
    </row>
    <row r="12" spans="1:5" ht="39">
      <c r="A12" s="34" t="s">
        <v>120</v>
      </c>
      <c r="B12" s="31">
        <v>25</v>
      </c>
      <c r="C12" s="35" t="s">
        <v>121</v>
      </c>
      <c r="D12" s="156">
        <v>66</v>
      </c>
      <c r="E12" s="32">
        <f t="shared" si="0"/>
        <v>1650</v>
      </c>
    </row>
    <row r="13" spans="1:5" ht="77.25">
      <c r="A13" s="34" t="s">
        <v>65</v>
      </c>
      <c r="B13" s="31">
        <v>12</v>
      </c>
      <c r="C13" s="35" t="s">
        <v>122</v>
      </c>
      <c r="D13" s="156">
        <v>60.9</v>
      </c>
      <c r="E13" s="32">
        <f t="shared" si="0"/>
        <v>730.8</v>
      </c>
    </row>
    <row r="14" spans="1:5" ht="39">
      <c r="A14" s="34" t="s">
        <v>123</v>
      </c>
      <c r="B14" s="31">
        <v>10</v>
      </c>
      <c r="C14" s="35" t="s">
        <v>124</v>
      </c>
      <c r="D14" s="156">
        <v>65.400000000000006</v>
      </c>
      <c r="E14" s="32">
        <f t="shared" si="0"/>
        <v>654</v>
      </c>
    </row>
    <row r="15" spans="1:5">
      <c r="A15" s="43" t="s">
        <v>56</v>
      </c>
      <c r="B15" s="73"/>
      <c r="C15" s="74"/>
      <c r="D15" s="75"/>
      <c r="E15" s="33">
        <f>SUM(E9:E14)</f>
        <v>13229.8</v>
      </c>
    </row>
    <row r="16" spans="1:5">
      <c r="A16" s="208"/>
      <c r="B16" s="208"/>
      <c r="C16" s="208"/>
      <c r="D16" s="208"/>
      <c r="E16" s="208"/>
    </row>
    <row r="17" spans="1:5">
      <c r="A17" s="205" t="s">
        <v>173</v>
      </c>
      <c r="B17" s="206"/>
      <c r="C17" s="206"/>
      <c r="D17" s="206"/>
      <c r="E17" s="207"/>
    </row>
    <row r="18" spans="1:5" ht="26.25" customHeight="1">
      <c r="A18" s="41" t="s">
        <v>49</v>
      </c>
      <c r="B18" s="41" t="s">
        <v>3</v>
      </c>
      <c r="C18" s="41" t="s">
        <v>50</v>
      </c>
      <c r="D18" s="41" t="s">
        <v>51</v>
      </c>
      <c r="E18" s="41" t="s">
        <v>52</v>
      </c>
    </row>
    <row r="19" spans="1:5" ht="38.25">
      <c r="A19" s="34" t="s">
        <v>60</v>
      </c>
      <c r="B19" s="31">
        <v>20</v>
      </c>
      <c r="C19" s="36" t="s">
        <v>135</v>
      </c>
      <c r="D19" s="157">
        <v>61</v>
      </c>
      <c r="E19" s="32">
        <f>D19*B19</f>
        <v>1220</v>
      </c>
    </row>
    <row r="20" spans="1:5" ht="25.5">
      <c r="A20" s="34" t="s">
        <v>53</v>
      </c>
      <c r="B20" s="31">
        <v>2</v>
      </c>
      <c r="C20" s="36" t="s">
        <v>136</v>
      </c>
      <c r="D20" s="157">
        <v>25</v>
      </c>
      <c r="E20" s="32">
        <f t="shared" ref="E20:E29" si="1">D20*B20</f>
        <v>50</v>
      </c>
    </row>
    <row r="21" spans="1:5">
      <c r="A21" s="80" t="s">
        <v>54</v>
      </c>
      <c r="B21" s="31">
        <v>2</v>
      </c>
      <c r="C21" s="38" t="s">
        <v>137</v>
      </c>
      <c r="D21" s="157">
        <v>15</v>
      </c>
      <c r="E21" s="32">
        <f t="shared" si="1"/>
        <v>30</v>
      </c>
    </row>
    <row r="22" spans="1:5" ht="25.5">
      <c r="A22" s="34" t="s">
        <v>138</v>
      </c>
      <c r="B22" s="31">
        <v>25</v>
      </c>
      <c r="C22" s="34" t="s">
        <v>139</v>
      </c>
      <c r="D22" s="157">
        <v>17.600000000000001</v>
      </c>
      <c r="E22" s="32">
        <f t="shared" si="1"/>
        <v>440.00000000000006</v>
      </c>
    </row>
    <row r="23" spans="1:5" ht="25.5">
      <c r="A23" s="34" t="s">
        <v>55</v>
      </c>
      <c r="B23" s="31">
        <v>12</v>
      </c>
      <c r="C23" s="34" t="s">
        <v>140</v>
      </c>
      <c r="D23" s="157">
        <v>35.9</v>
      </c>
      <c r="E23" s="32">
        <f t="shared" si="1"/>
        <v>430.79999999999995</v>
      </c>
    </row>
    <row r="24" spans="1:5" ht="26.25">
      <c r="A24" s="80" t="s">
        <v>141</v>
      </c>
      <c r="B24" s="31">
        <v>2</v>
      </c>
      <c r="C24" s="36" t="s">
        <v>142</v>
      </c>
      <c r="D24" s="157">
        <v>18</v>
      </c>
      <c r="E24" s="32">
        <f t="shared" si="1"/>
        <v>36</v>
      </c>
    </row>
    <row r="25" spans="1:5" ht="76.5">
      <c r="A25" s="34" t="s">
        <v>61</v>
      </c>
      <c r="B25" s="31">
        <v>2</v>
      </c>
      <c r="C25" s="34" t="s">
        <v>143</v>
      </c>
      <c r="D25" s="157">
        <v>285.89999999999998</v>
      </c>
      <c r="E25" s="32">
        <f t="shared" si="1"/>
        <v>571.79999999999995</v>
      </c>
    </row>
    <row r="26" spans="1:5" ht="76.5">
      <c r="A26" s="34" t="s">
        <v>62</v>
      </c>
      <c r="B26" s="31">
        <v>2</v>
      </c>
      <c r="C26" s="34" t="s">
        <v>143</v>
      </c>
      <c r="D26" s="157">
        <v>285.89999999999998</v>
      </c>
      <c r="E26" s="32">
        <f t="shared" si="1"/>
        <v>571.79999999999995</v>
      </c>
    </row>
    <row r="27" spans="1:5" ht="51">
      <c r="A27" s="34" t="s">
        <v>63</v>
      </c>
      <c r="B27" s="31">
        <v>100</v>
      </c>
      <c r="C27" s="34" t="s">
        <v>64</v>
      </c>
      <c r="D27" s="157">
        <v>5.0999999999999996</v>
      </c>
      <c r="E27" s="32">
        <f t="shared" si="1"/>
        <v>509.99999999999994</v>
      </c>
    </row>
    <row r="28" spans="1:5" ht="102">
      <c r="A28" s="34" t="s">
        <v>204</v>
      </c>
      <c r="B28" s="31">
        <v>100</v>
      </c>
      <c r="C28" s="34" t="s">
        <v>205</v>
      </c>
      <c r="D28" s="171">
        <v>12.9</v>
      </c>
      <c r="E28" s="32">
        <f t="shared" si="1"/>
        <v>1290</v>
      </c>
    </row>
    <row r="29" spans="1:5" ht="51">
      <c r="A29" s="34" t="s">
        <v>206</v>
      </c>
      <c r="B29" s="31">
        <v>100</v>
      </c>
      <c r="C29" s="34" t="s">
        <v>207</v>
      </c>
      <c r="D29" s="171">
        <v>20.9</v>
      </c>
      <c r="E29" s="32">
        <f t="shared" si="1"/>
        <v>2090</v>
      </c>
    </row>
    <row r="30" spans="1:5">
      <c r="A30" s="43" t="s">
        <v>56</v>
      </c>
      <c r="B30" s="146"/>
      <c r="C30" s="147"/>
      <c r="D30" s="32"/>
      <c r="E30" s="33">
        <f>SUM(E19:E29)</f>
        <v>7240.4000000000005</v>
      </c>
    </row>
    <row r="32" spans="1:5">
      <c r="A32" s="209" t="s">
        <v>174</v>
      </c>
      <c r="B32" s="210"/>
      <c r="C32" s="210"/>
      <c r="D32" s="210"/>
      <c r="E32" s="211"/>
    </row>
    <row r="33" spans="1:5" ht="26.25" customHeight="1">
      <c r="A33" s="41" t="s">
        <v>49</v>
      </c>
      <c r="B33" s="41" t="s">
        <v>3</v>
      </c>
      <c r="C33" s="41" t="s">
        <v>50</v>
      </c>
      <c r="D33" s="42" t="s">
        <v>51</v>
      </c>
      <c r="E33" s="42" t="s">
        <v>52</v>
      </c>
    </row>
    <row r="34" spans="1:5" ht="26.25">
      <c r="A34" s="30" t="s">
        <v>58</v>
      </c>
      <c r="B34" s="31">
        <v>30</v>
      </c>
      <c r="C34" s="35" t="s">
        <v>144</v>
      </c>
      <c r="D34" s="156">
        <v>23.9</v>
      </c>
      <c r="E34" s="32">
        <f>D34*B34</f>
        <v>717</v>
      </c>
    </row>
    <row r="35" spans="1:5" ht="26.25">
      <c r="A35" s="30" t="s">
        <v>59</v>
      </c>
      <c r="B35" s="31">
        <v>60</v>
      </c>
      <c r="C35" s="35" t="s">
        <v>145</v>
      </c>
      <c r="D35" s="156">
        <v>14.6</v>
      </c>
      <c r="E35" s="32">
        <f t="shared" ref="E35:E42" si="2">D35*B35</f>
        <v>876</v>
      </c>
    </row>
    <row r="36" spans="1:5" ht="26.25">
      <c r="A36" s="30" t="s">
        <v>146</v>
      </c>
      <c r="B36" s="31">
        <v>30</v>
      </c>
      <c r="C36" s="35" t="s">
        <v>147</v>
      </c>
      <c r="D36" s="156">
        <v>32</v>
      </c>
      <c r="E36" s="32">
        <f t="shared" si="2"/>
        <v>960</v>
      </c>
    </row>
    <row r="37" spans="1:5" ht="26.25">
      <c r="A37" s="30" t="s">
        <v>148</v>
      </c>
      <c r="B37" s="31">
        <v>30</v>
      </c>
      <c r="C37" s="35" t="s">
        <v>149</v>
      </c>
      <c r="D37" s="156">
        <v>46.6</v>
      </c>
      <c r="E37" s="32">
        <f t="shared" si="2"/>
        <v>1398</v>
      </c>
    </row>
    <row r="38" spans="1:5" ht="26.25">
      <c r="A38" s="30" t="s">
        <v>150</v>
      </c>
      <c r="B38" s="31">
        <v>30</v>
      </c>
      <c r="C38" s="35" t="s">
        <v>151</v>
      </c>
      <c r="D38" s="156">
        <v>50.3</v>
      </c>
      <c r="E38" s="32">
        <f t="shared" si="2"/>
        <v>1509</v>
      </c>
    </row>
    <row r="39" spans="1:5" ht="26.25">
      <c r="A39" s="30" t="s">
        <v>152</v>
      </c>
      <c r="B39" s="31">
        <v>30</v>
      </c>
      <c r="C39" s="35" t="s">
        <v>153</v>
      </c>
      <c r="D39" s="156">
        <v>13.9</v>
      </c>
      <c r="E39" s="32">
        <f t="shared" si="2"/>
        <v>417</v>
      </c>
    </row>
    <row r="40" spans="1:5" ht="26.25">
      <c r="A40" s="30" t="s">
        <v>154</v>
      </c>
      <c r="B40" s="31">
        <v>30</v>
      </c>
      <c r="C40" s="35" t="s">
        <v>155</v>
      </c>
      <c r="D40" s="156">
        <v>22.6</v>
      </c>
      <c r="E40" s="32">
        <f t="shared" si="2"/>
        <v>678</v>
      </c>
    </row>
    <row r="41" spans="1:5" ht="26.25">
      <c r="A41" s="30" t="s">
        <v>156</v>
      </c>
      <c r="B41" s="31">
        <v>30</v>
      </c>
      <c r="C41" s="35" t="s">
        <v>157</v>
      </c>
      <c r="D41" s="156">
        <v>28.6</v>
      </c>
      <c r="E41" s="32">
        <f t="shared" si="2"/>
        <v>858</v>
      </c>
    </row>
    <row r="42" spans="1:5" ht="38.25">
      <c r="A42" s="30" t="s">
        <v>158</v>
      </c>
      <c r="B42" s="31">
        <v>1</v>
      </c>
      <c r="C42" s="36" t="s">
        <v>159</v>
      </c>
      <c r="D42" s="156">
        <v>700</v>
      </c>
      <c r="E42" s="32">
        <f t="shared" si="2"/>
        <v>700</v>
      </c>
    </row>
    <row r="43" spans="1:5">
      <c r="A43" s="198" t="s">
        <v>56</v>
      </c>
      <c r="B43" s="199"/>
      <c r="C43" s="199"/>
      <c r="D43" s="200"/>
      <c r="E43" s="33">
        <f>SUM(E32:E42)</f>
        <v>8113</v>
      </c>
    </row>
    <row r="45" spans="1:5">
      <c r="A45" s="197" t="s">
        <v>175</v>
      </c>
      <c r="B45" s="197"/>
      <c r="C45" s="197"/>
      <c r="D45" s="197"/>
      <c r="E45" s="197"/>
    </row>
    <row r="46" spans="1:5" ht="27" customHeight="1">
      <c r="A46" s="41" t="s">
        <v>49</v>
      </c>
      <c r="B46" s="41" t="s">
        <v>3</v>
      </c>
      <c r="C46" s="41" t="s">
        <v>50</v>
      </c>
      <c r="D46" s="42" t="s">
        <v>51</v>
      </c>
      <c r="E46" s="42" t="s">
        <v>52</v>
      </c>
    </row>
    <row r="47" spans="1:5" ht="38.25">
      <c r="A47" s="34" t="s">
        <v>160</v>
      </c>
      <c r="B47" s="31">
        <v>2</v>
      </c>
      <c r="C47" s="34" t="s">
        <v>161</v>
      </c>
      <c r="D47" s="156">
        <v>101</v>
      </c>
      <c r="E47" s="32">
        <f t="shared" ref="E47:E52" si="3">D47*B47</f>
        <v>202</v>
      </c>
    </row>
    <row r="48" spans="1:5" ht="38.25">
      <c r="A48" s="34" t="s">
        <v>162</v>
      </c>
      <c r="B48" s="31">
        <v>2</v>
      </c>
      <c r="C48" s="34" t="s">
        <v>163</v>
      </c>
      <c r="D48" s="156">
        <v>119</v>
      </c>
      <c r="E48" s="32">
        <f t="shared" si="3"/>
        <v>238</v>
      </c>
    </row>
    <row r="49" spans="1:5" ht="25.5">
      <c r="A49" s="34" t="s">
        <v>164</v>
      </c>
      <c r="B49" s="31">
        <v>2</v>
      </c>
      <c r="C49" s="34" t="s">
        <v>165</v>
      </c>
      <c r="D49" s="156">
        <v>25.5</v>
      </c>
      <c r="E49" s="32">
        <f t="shared" si="3"/>
        <v>51</v>
      </c>
    </row>
    <row r="50" spans="1:5" ht="25.5">
      <c r="A50" s="34" t="s">
        <v>166</v>
      </c>
      <c r="B50" s="31">
        <v>2</v>
      </c>
      <c r="C50" s="34" t="s">
        <v>167</v>
      </c>
      <c r="D50" s="156">
        <v>34</v>
      </c>
      <c r="E50" s="32">
        <f t="shared" si="3"/>
        <v>68</v>
      </c>
    </row>
    <row r="51" spans="1:5" ht="38.25">
      <c r="A51" s="34" t="s">
        <v>168</v>
      </c>
      <c r="B51" s="31">
        <v>1</v>
      </c>
      <c r="C51" s="34" t="s">
        <v>169</v>
      </c>
      <c r="D51" s="156">
        <v>158</v>
      </c>
      <c r="E51" s="32">
        <f t="shared" si="3"/>
        <v>158</v>
      </c>
    </row>
    <row r="52" spans="1:5">
      <c r="A52" s="34" t="s">
        <v>170</v>
      </c>
      <c r="B52" s="31">
        <v>1</v>
      </c>
      <c r="C52" s="38" t="s">
        <v>171</v>
      </c>
      <c r="D52" s="156">
        <v>45</v>
      </c>
      <c r="E52" s="32">
        <f t="shared" si="3"/>
        <v>45</v>
      </c>
    </row>
    <row r="53" spans="1:5">
      <c r="A53" s="198" t="s">
        <v>56</v>
      </c>
      <c r="B53" s="199"/>
      <c r="C53" s="199"/>
      <c r="D53" s="200"/>
      <c r="E53" s="33">
        <f>SUM(E47:E52)</f>
        <v>762</v>
      </c>
    </row>
    <row r="54" spans="1:5">
      <c r="A54" s="201" t="s">
        <v>9</v>
      </c>
      <c r="B54" s="202"/>
      <c r="C54" s="202"/>
      <c r="D54" s="203"/>
      <c r="E54" s="79">
        <f>E15+E30+E43+E53</f>
        <v>29345.200000000001</v>
      </c>
    </row>
    <row r="56" spans="1:5">
      <c r="E56" s="170">
        <v>29345.200000000001</v>
      </c>
    </row>
    <row r="57" spans="1:5">
      <c r="E57" s="170">
        <v>2934.52</v>
      </c>
    </row>
    <row r="58" spans="1:5">
      <c r="E58" s="170">
        <f>SUM(E56:E57)</f>
        <v>32279.72</v>
      </c>
    </row>
  </sheetData>
  <mergeCells count="13">
    <mergeCell ref="A45:E45"/>
    <mergeCell ref="A53:D53"/>
    <mergeCell ref="A54:D54"/>
    <mergeCell ref="A7:E7"/>
    <mergeCell ref="A17:E17"/>
    <mergeCell ref="A16:E16"/>
    <mergeCell ref="A32:E32"/>
    <mergeCell ref="A43:D43"/>
    <mergeCell ref="A6:E6"/>
    <mergeCell ref="A1:E1"/>
    <mergeCell ref="A2:E2"/>
    <mergeCell ref="A3:E3"/>
    <mergeCell ref="A4:E4"/>
  </mergeCells>
  <pageMargins left="0.49" right="0.34" top="0.32" bottom="0.34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topLeftCell="A23" workbookViewId="0">
      <selection activeCell="G39" sqref="G39"/>
    </sheetView>
  </sheetViews>
  <sheetFormatPr defaultRowHeight="15"/>
  <cols>
    <col min="1" max="1" width="7.7109375" customWidth="1"/>
    <col min="2" max="2" width="18.28515625" customWidth="1"/>
    <col min="3" max="3" width="42.5703125" customWidth="1"/>
    <col min="6" max="6" width="10.7109375" customWidth="1"/>
    <col min="7" max="7" width="12.42578125" customWidth="1"/>
  </cols>
  <sheetData>
    <row r="2" spans="1:7">
      <c r="A2" s="195" t="s">
        <v>46</v>
      </c>
      <c r="B2" s="195"/>
      <c r="C2" s="195"/>
      <c r="D2" s="195"/>
      <c r="E2" s="195"/>
      <c r="F2" s="195"/>
      <c r="G2" s="37"/>
    </row>
    <row r="3" spans="1:7">
      <c r="A3" s="145"/>
      <c r="B3" s="145"/>
      <c r="C3" s="145"/>
      <c r="D3" s="145"/>
      <c r="E3" s="145"/>
      <c r="F3" s="145"/>
      <c r="G3" s="145"/>
    </row>
    <row r="4" spans="1:7">
      <c r="A4" s="196" t="s">
        <v>196</v>
      </c>
      <c r="B4" s="196"/>
      <c r="C4" s="196"/>
      <c r="D4" s="196"/>
      <c r="E4" s="196"/>
      <c r="F4" s="196"/>
      <c r="G4" s="27"/>
    </row>
    <row r="5" spans="1:7">
      <c r="A5" s="196" t="s">
        <v>66</v>
      </c>
      <c r="B5" s="196"/>
      <c r="C5" s="196"/>
      <c r="D5" s="196"/>
      <c r="E5" s="196"/>
      <c r="F5" s="196"/>
      <c r="G5" s="27"/>
    </row>
    <row r="6" spans="1:7">
      <c r="A6" s="196"/>
      <c r="B6" s="196"/>
      <c r="C6" s="196"/>
      <c r="D6" s="196"/>
      <c r="E6" s="196"/>
      <c r="F6" s="196"/>
      <c r="G6" s="27"/>
    </row>
    <row r="7" spans="1:7">
      <c r="A7" s="212" t="s">
        <v>67</v>
      </c>
      <c r="B7" s="213"/>
      <c r="C7" s="213"/>
      <c r="D7" s="213"/>
      <c r="E7" s="213"/>
      <c r="F7" s="213"/>
      <c r="G7" s="214"/>
    </row>
    <row r="8" spans="1:7" ht="25.5">
      <c r="A8" s="44" t="s">
        <v>68</v>
      </c>
      <c r="B8" s="44" t="s">
        <v>69</v>
      </c>
      <c r="C8" s="44" t="s">
        <v>70</v>
      </c>
      <c r="D8" s="44" t="s">
        <v>71</v>
      </c>
      <c r="E8" s="44" t="s">
        <v>3</v>
      </c>
      <c r="F8" s="44" t="s">
        <v>72</v>
      </c>
      <c r="G8" s="44" t="s">
        <v>73</v>
      </c>
    </row>
    <row r="9" spans="1:7" ht="144.75" customHeight="1">
      <c r="A9" s="2">
        <v>1</v>
      </c>
      <c r="B9" s="2" t="s">
        <v>129</v>
      </c>
      <c r="C9" s="172" t="s">
        <v>74</v>
      </c>
      <c r="D9" s="2" t="s">
        <v>75</v>
      </c>
      <c r="E9" s="2">
        <v>36</v>
      </c>
      <c r="F9" s="173">
        <v>44</v>
      </c>
      <c r="G9" s="45">
        <f>E9*F9</f>
        <v>1584</v>
      </c>
    </row>
    <row r="10" spans="1:7" ht="51">
      <c r="A10" s="2">
        <v>2</v>
      </c>
      <c r="B10" s="2" t="s">
        <v>202</v>
      </c>
      <c r="C10" s="172" t="s">
        <v>76</v>
      </c>
      <c r="D10" s="2" t="s">
        <v>75</v>
      </c>
      <c r="E10" s="2">
        <v>5</v>
      </c>
      <c r="F10" s="173">
        <v>60</v>
      </c>
      <c r="G10" s="45">
        <f>E10*F10</f>
        <v>300</v>
      </c>
    </row>
    <row r="11" spans="1:7" ht="51">
      <c r="A11" s="2">
        <v>3</v>
      </c>
      <c r="B11" s="2" t="s">
        <v>200</v>
      </c>
      <c r="C11" s="174" t="s">
        <v>201</v>
      </c>
      <c r="D11" s="2" t="s">
        <v>75</v>
      </c>
      <c r="E11" s="2">
        <v>10</v>
      </c>
      <c r="F11" s="175">
        <v>45</v>
      </c>
      <c r="G11" s="45">
        <f>E11*F11</f>
        <v>450</v>
      </c>
    </row>
    <row r="12" spans="1:7">
      <c r="A12" s="216" t="s">
        <v>5</v>
      </c>
      <c r="B12" s="217"/>
      <c r="C12" s="218"/>
      <c r="D12" s="46"/>
      <c r="E12" s="46"/>
      <c r="F12" s="46"/>
      <c r="G12" s="47">
        <f>SUM(G9:G11)</f>
        <v>2334</v>
      </c>
    </row>
    <row r="14" spans="1:7" ht="15" customHeight="1">
      <c r="A14" s="205" t="s">
        <v>133</v>
      </c>
      <c r="B14" s="206"/>
      <c r="C14" s="206"/>
      <c r="D14" s="206"/>
      <c r="E14" s="206"/>
      <c r="F14" s="206"/>
      <c r="G14" s="207"/>
    </row>
    <row r="15" spans="1:7" ht="25.5">
      <c r="A15" s="44" t="s">
        <v>68</v>
      </c>
      <c r="B15" s="44" t="s">
        <v>125</v>
      </c>
      <c r="C15" s="44" t="s">
        <v>70</v>
      </c>
      <c r="D15" s="44" t="s">
        <v>71</v>
      </c>
      <c r="E15" s="44" t="s">
        <v>3</v>
      </c>
      <c r="F15" s="44" t="s">
        <v>72</v>
      </c>
      <c r="G15" s="44" t="s">
        <v>73</v>
      </c>
    </row>
    <row r="16" spans="1:7" ht="63.75">
      <c r="A16" s="2">
        <v>1</v>
      </c>
      <c r="B16" s="2" t="s">
        <v>130</v>
      </c>
      <c r="C16" s="2" t="s">
        <v>126</v>
      </c>
      <c r="D16" s="2" t="s">
        <v>75</v>
      </c>
      <c r="E16" s="2">
        <v>200</v>
      </c>
      <c r="F16" s="173">
        <v>20</v>
      </c>
      <c r="G16" s="78">
        <f>E16*F16</f>
        <v>4000</v>
      </c>
    </row>
    <row r="17" spans="1:7" ht="63.75">
      <c r="A17" s="2">
        <v>2</v>
      </c>
      <c r="B17" s="2" t="s">
        <v>132</v>
      </c>
      <c r="C17" s="2" t="s">
        <v>127</v>
      </c>
      <c r="D17" s="2" t="s">
        <v>75</v>
      </c>
      <c r="E17" s="2">
        <v>200</v>
      </c>
      <c r="F17" s="173">
        <v>105</v>
      </c>
      <c r="G17" s="78">
        <f>E17*F17</f>
        <v>21000</v>
      </c>
    </row>
    <row r="18" spans="1:7">
      <c r="A18" s="215" t="s">
        <v>5</v>
      </c>
      <c r="B18" s="215"/>
      <c r="C18" s="215"/>
      <c r="D18" s="215"/>
      <c r="E18" s="76"/>
      <c r="F18" s="77"/>
      <c r="G18" s="77">
        <f>SUM(G16:G17)</f>
        <v>25000</v>
      </c>
    </row>
    <row r="20" spans="1:7" ht="15" customHeight="1">
      <c r="A20" s="205" t="s">
        <v>184</v>
      </c>
      <c r="B20" s="206"/>
      <c r="C20" s="206"/>
      <c r="D20" s="206"/>
      <c r="E20" s="206"/>
      <c r="F20" s="206"/>
      <c r="G20" s="207"/>
    </row>
    <row r="21" spans="1:7" ht="25.5">
      <c r="A21" s="44" t="s">
        <v>68</v>
      </c>
      <c r="B21" s="44" t="s">
        <v>125</v>
      </c>
      <c r="C21" s="44" t="s">
        <v>70</v>
      </c>
      <c r="D21" s="44" t="s">
        <v>71</v>
      </c>
      <c r="E21" s="44" t="s">
        <v>3</v>
      </c>
      <c r="F21" s="44" t="s">
        <v>72</v>
      </c>
      <c r="G21" s="44" t="s">
        <v>73</v>
      </c>
    </row>
    <row r="22" spans="1:7" ht="63.75">
      <c r="A22" s="2">
        <v>1</v>
      </c>
      <c r="B22" s="2" t="s">
        <v>176</v>
      </c>
      <c r="C22" s="2" t="s">
        <v>126</v>
      </c>
      <c r="D22" s="2" t="s">
        <v>75</v>
      </c>
      <c r="E22" s="2">
        <v>400</v>
      </c>
      <c r="F22" s="176">
        <v>20</v>
      </c>
      <c r="G22" s="78">
        <f>E22*F22</f>
        <v>8000</v>
      </c>
    </row>
    <row r="23" spans="1:7">
      <c r="A23" s="215" t="s">
        <v>5</v>
      </c>
      <c r="B23" s="215"/>
      <c r="C23" s="215"/>
      <c r="D23" s="215"/>
      <c r="E23" s="76"/>
      <c r="F23" s="77"/>
      <c r="G23" s="47">
        <f>SUM(G22)</f>
        <v>8000</v>
      </c>
    </row>
    <row r="25" spans="1:7" ht="15" customHeight="1">
      <c r="A25" s="205" t="s">
        <v>185</v>
      </c>
      <c r="B25" s="206"/>
      <c r="C25" s="206"/>
      <c r="D25" s="206"/>
      <c r="E25" s="206"/>
      <c r="F25" s="206"/>
      <c r="G25" s="207"/>
    </row>
    <row r="26" spans="1:7" ht="25.5">
      <c r="A26" s="44" t="s">
        <v>68</v>
      </c>
      <c r="B26" s="44" t="s">
        <v>69</v>
      </c>
      <c r="C26" s="44" t="s">
        <v>70</v>
      </c>
      <c r="D26" s="44" t="s">
        <v>71</v>
      </c>
      <c r="E26" s="44" t="s">
        <v>3</v>
      </c>
      <c r="F26" s="44" t="s">
        <v>72</v>
      </c>
      <c r="G26" s="44" t="s">
        <v>73</v>
      </c>
    </row>
    <row r="27" spans="1:7" ht="63.75">
      <c r="A27" s="2">
        <v>1</v>
      </c>
      <c r="B27" s="2" t="s">
        <v>177</v>
      </c>
      <c r="C27" s="2" t="s">
        <v>126</v>
      </c>
      <c r="D27" s="2" t="s">
        <v>75</v>
      </c>
      <c r="E27" s="177">
        <v>400</v>
      </c>
      <c r="F27" s="176">
        <v>20</v>
      </c>
      <c r="G27" s="78">
        <f>E27*F27</f>
        <v>8000</v>
      </c>
    </row>
    <row r="28" spans="1:7" ht="25.5">
      <c r="A28" s="2">
        <v>2</v>
      </c>
      <c r="B28" s="2" t="s">
        <v>131</v>
      </c>
      <c r="C28" s="2" t="s">
        <v>128</v>
      </c>
      <c r="D28" s="2" t="s">
        <v>75</v>
      </c>
      <c r="E28" s="2">
        <v>200</v>
      </c>
      <c r="F28" s="176">
        <v>20</v>
      </c>
      <c r="G28" s="78">
        <f>E28*F28</f>
        <v>4000</v>
      </c>
    </row>
    <row r="29" spans="1:7">
      <c r="A29" s="219" t="s">
        <v>5</v>
      </c>
      <c r="B29" s="220"/>
      <c r="C29" s="221"/>
      <c r="D29" s="81"/>
      <c r="E29" s="81"/>
      <c r="F29" s="81"/>
      <c r="G29" s="47">
        <f>SUM(G27:G28)</f>
        <v>12000</v>
      </c>
    </row>
    <row r="33" spans="1:7" ht="15" customHeight="1">
      <c r="A33" s="205" t="s">
        <v>186</v>
      </c>
      <c r="B33" s="206"/>
      <c r="C33" s="206"/>
      <c r="D33" s="206"/>
      <c r="E33" s="206"/>
      <c r="F33" s="206"/>
      <c r="G33" s="207"/>
    </row>
    <row r="34" spans="1:7" ht="25.5">
      <c r="A34" s="44" t="s">
        <v>68</v>
      </c>
      <c r="B34" s="44" t="s">
        <v>69</v>
      </c>
      <c r="C34" s="44" t="s">
        <v>70</v>
      </c>
      <c r="D34" s="44" t="s">
        <v>71</v>
      </c>
      <c r="E34" s="44" t="s">
        <v>3</v>
      </c>
      <c r="F34" s="44" t="s">
        <v>178</v>
      </c>
      <c r="G34" s="44" t="s">
        <v>73</v>
      </c>
    </row>
    <row r="35" spans="1:7" ht="81" customHeight="1">
      <c r="A35" s="2">
        <v>1</v>
      </c>
      <c r="B35" s="2" t="s">
        <v>130</v>
      </c>
      <c r="C35" s="2" t="s">
        <v>126</v>
      </c>
      <c r="D35" s="2" t="s">
        <v>75</v>
      </c>
      <c r="E35" s="177">
        <v>400</v>
      </c>
      <c r="F35" s="176">
        <v>20</v>
      </c>
      <c r="G35" s="78">
        <f>E35*F35</f>
        <v>8000</v>
      </c>
    </row>
    <row r="36" spans="1:7" ht="58.5" customHeight="1">
      <c r="A36" s="2">
        <v>2</v>
      </c>
      <c r="B36" s="2" t="s">
        <v>179</v>
      </c>
      <c r="C36" s="2" t="s">
        <v>180</v>
      </c>
      <c r="D36" s="2" t="s">
        <v>75</v>
      </c>
      <c r="E36" s="177">
        <v>200</v>
      </c>
      <c r="F36" s="176">
        <v>56.76</v>
      </c>
      <c r="G36" s="78">
        <f>E36*F36</f>
        <v>11352</v>
      </c>
    </row>
    <row r="37" spans="1:7">
      <c r="A37" s="219" t="s">
        <v>5</v>
      </c>
      <c r="B37" s="220"/>
      <c r="C37" s="220"/>
      <c r="D37" s="220"/>
      <c r="E37" s="220"/>
      <c r="F37" s="221"/>
      <c r="G37" s="77">
        <f>SUM(G35:G36)</f>
        <v>19352</v>
      </c>
    </row>
    <row r="38" spans="1:7">
      <c r="A38" s="201" t="s">
        <v>9</v>
      </c>
      <c r="B38" s="202"/>
      <c r="C38" s="202"/>
      <c r="D38" s="202"/>
      <c r="E38" s="202"/>
      <c r="F38" s="203"/>
      <c r="G38" s="79">
        <f>SUM(G12+G18+G23+G29+G37)</f>
        <v>66686</v>
      </c>
    </row>
  </sheetData>
  <mergeCells count="15">
    <mergeCell ref="A25:G25"/>
    <mergeCell ref="A33:G33"/>
    <mergeCell ref="A29:C29"/>
    <mergeCell ref="A37:F37"/>
    <mergeCell ref="A38:F38"/>
    <mergeCell ref="A18:D18"/>
    <mergeCell ref="A14:G14"/>
    <mergeCell ref="A20:G20"/>
    <mergeCell ref="A23:D23"/>
    <mergeCell ref="A12:C12"/>
    <mergeCell ref="A2:F2"/>
    <mergeCell ref="A4:F4"/>
    <mergeCell ref="A5:F5"/>
    <mergeCell ref="A6:F6"/>
    <mergeCell ref="A7:G7"/>
  </mergeCells>
  <pageMargins left="0.19685039370078741" right="0.19685039370078741" top="0.35433070866141736" bottom="0.27559055118110237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A20" sqref="A20:F20"/>
    </sheetView>
  </sheetViews>
  <sheetFormatPr defaultRowHeight="15"/>
  <cols>
    <col min="2" max="2" width="35.7109375" customWidth="1"/>
    <col min="4" max="4" width="11.85546875" customWidth="1"/>
    <col min="5" max="5" width="13.85546875" customWidth="1"/>
    <col min="6" max="6" width="14.140625" customWidth="1"/>
    <col min="7" max="7" width="13.5703125" customWidth="1"/>
  </cols>
  <sheetData>
    <row r="1" spans="1:7">
      <c r="A1" s="195" t="s">
        <v>46</v>
      </c>
      <c r="B1" s="195"/>
      <c r="C1" s="195"/>
      <c r="D1" s="195"/>
      <c r="E1" s="195"/>
      <c r="F1" s="195"/>
    </row>
    <row r="2" spans="1:7">
      <c r="A2" s="196" t="s">
        <v>196</v>
      </c>
      <c r="B2" s="196"/>
      <c r="C2" s="196"/>
      <c r="D2" s="196"/>
      <c r="E2" s="196"/>
      <c r="F2" s="196"/>
    </row>
    <row r="3" spans="1:7">
      <c r="A3" s="27"/>
      <c r="B3" s="27"/>
      <c r="C3" s="27"/>
      <c r="D3" s="27"/>
      <c r="E3" s="27"/>
      <c r="F3" s="27"/>
    </row>
    <row r="4" spans="1:7">
      <c r="A4" s="196" t="s">
        <v>77</v>
      </c>
      <c r="B4" s="196"/>
      <c r="C4" s="196"/>
      <c r="D4" s="196"/>
      <c r="E4" s="196"/>
      <c r="F4" s="196"/>
    </row>
    <row r="5" spans="1:7">
      <c r="A5" s="196"/>
      <c r="B5" s="196"/>
      <c r="C5" s="196"/>
      <c r="D5" s="196"/>
      <c r="E5" s="196"/>
      <c r="F5" s="196"/>
    </row>
    <row r="6" spans="1:7">
      <c r="A6" s="27"/>
      <c r="B6" s="48"/>
      <c r="C6" s="27"/>
      <c r="D6" s="27"/>
      <c r="E6" s="27"/>
      <c r="F6" s="27"/>
    </row>
    <row r="7" spans="1:7">
      <c r="A7" s="228" t="s">
        <v>78</v>
      </c>
      <c r="B7" s="228"/>
      <c r="C7" s="228"/>
      <c r="D7" s="228"/>
      <c r="E7" s="228"/>
      <c r="F7" s="228"/>
      <c r="G7" s="49"/>
    </row>
    <row r="8" spans="1:7">
      <c r="A8" s="53" t="s">
        <v>68</v>
      </c>
      <c r="B8" s="54" t="s">
        <v>79</v>
      </c>
      <c r="C8" s="53" t="s">
        <v>80</v>
      </c>
      <c r="D8" s="53" t="s">
        <v>3</v>
      </c>
      <c r="E8" s="53" t="s">
        <v>93</v>
      </c>
      <c r="F8" s="53" t="s">
        <v>81</v>
      </c>
      <c r="G8" s="49"/>
    </row>
    <row r="9" spans="1:7" ht="16.5" customHeight="1">
      <c r="A9" s="55">
        <v>1</v>
      </c>
      <c r="B9" s="72" t="s">
        <v>82</v>
      </c>
      <c r="C9" s="55" t="s">
        <v>75</v>
      </c>
      <c r="D9" s="57">
        <v>1600</v>
      </c>
      <c r="E9" s="158">
        <v>8.5</v>
      </c>
      <c r="F9" s="58">
        <f>D9*E9</f>
        <v>13600</v>
      </c>
      <c r="G9" s="49"/>
    </row>
    <row r="10" spans="1:7">
      <c r="A10" s="223" t="s">
        <v>5</v>
      </c>
      <c r="B10" s="224"/>
      <c r="C10" s="224"/>
      <c r="D10" s="224"/>
      <c r="E10" s="224"/>
      <c r="F10" s="59">
        <f>SUM(F9)</f>
        <v>13600</v>
      </c>
      <c r="G10" s="60"/>
    </row>
    <row r="11" spans="1:7">
      <c r="A11" s="229"/>
      <c r="B11" s="229"/>
      <c r="C11" s="229"/>
      <c r="D11" s="229"/>
      <c r="E11" s="229"/>
      <c r="F11" s="229"/>
      <c r="G11" s="49"/>
    </row>
    <row r="12" spans="1:7">
      <c r="A12" s="228" t="s">
        <v>39</v>
      </c>
      <c r="B12" s="228"/>
      <c r="C12" s="228"/>
      <c r="D12" s="228"/>
      <c r="E12" s="228"/>
      <c r="F12" s="228"/>
      <c r="G12" s="49"/>
    </row>
    <row r="13" spans="1:7" ht="25.5" customHeight="1">
      <c r="A13" s="53" t="s">
        <v>68</v>
      </c>
      <c r="B13" s="53" t="s">
        <v>79</v>
      </c>
      <c r="C13" s="53" t="s">
        <v>80</v>
      </c>
      <c r="D13" s="53" t="s">
        <v>94</v>
      </c>
      <c r="E13" s="53" t="s">
        <v>93</v>
      </c>
      <c r="F13" s="53" t="s">
        <v>83</v>
      </c>
      <c r="G13" s="49"/>
    </row>
    <row r="14" spans="1:7" ht="25.5">
      <c r="A14" s="55">
        <v>1</v>
      </c>
      <c r="B14" s="61" t="s">
        <v>95</v>
      </c>
      <c r="C14" s="55" t="s">
        <v>75</v>
      </c>
      <c r="D14" s="57">
        <v>6</v>
      </c>
      <c r="E14" s="158">
        <v>230</v>
      </c>
      <c r="F14" s="51">
        <f>E14*D14</f>
        <v>1380</v>
      </c>
      <c r="G14" s="49"/>
    </row>
    <row r="15" spans="1:7">
      <c r="A15" s="55">
        <v>2</v>
      </c>
      <c r="B15" s="56" t="s">
        <v>96</v>
      </c>
      <c r="C15" s="55" t="s">
        <v>75</v>
      </c>
      <c r="D15" s="62">
        <v>1000</v>
      </c>
      <c r="E15" s="158">
        <v>1</v>
      </c>
      <c r="F15" s="51">
        <f>E15*D15</f>
        <v>1000</v>
      </c>
      <c r="G15" s="49"/>
    </row>
    <row r="16" spans="1:7" ht="25.5">
      <c r="A16" s="55">
        <v>3</v>
      </c>
      <c r="B16" s="72" t="s">
        <v>97</v>
      </c>
      <c r="C16" s="55" t="s">
        <v>75</v>
      </c>
      <c r="D16" s="62">
        <v>200</v>
      </c>
      <c r="E16" s="158">
        <v>4.0599999999999996</v>
      </c>
      <c r="F16" s="51">
        <f>D16*E16</f>
        <v>811.99999999999989</v>
      </c>
      <c r="G16" s="49"/>
    </row>
    <row r="17" spans="1:7" ht="38.25">
      <c r="A17" s="55">
        <v>4</v>
      </c>
      <c r="B17" s="56" t="s">
        <v>98</v>
      </c>
      <c r="C17" s="55" t="s">
        <v>75</v>
      </c>
      <c r="D17" s="138">
        <v>2</v>
      </c>
      <c r="E17" s="158">
        <v>750</v>
      </c>
      <c r="F17" s="51">
        <f>D17*E17</f>
        <v>1500</v>
      </c>
      <c r="G17" s="49"/>
    </row>
    <row r="18" spans="1:7" ht="51">
      <c r="A18" s="55">
        <v>5</v>
      </c>
      <c r="B18" s="56" t="s">
        <v>187</v>
      </c>
      <c r="C18" s="55" t="s">
        <v>75</v>
      </c>
      <c r="D18" s="57">
        <v>900</v>
      </c>
      <c r="E18" s="158">
        <v>1.5</v>
      </c>
      <c r="F18" s="51">
        <f>D18*E18</f>
        <v>1350</v>
      </c>
      <c r="G18" s="49"/>
    </row>
    <row r="19" spans="1:7">
      <c r="A19" s="223" t="s">
        <v>5</v>
      </c>
      <c r="B19" s="224"/>
      <c r="C19" s="224"/>
      <c r="D19" s="224"/>
      <c r="E19" s="224"/>
      <c r="F19" s="59">
        <f>SUM(F14:F18)</f>
        <v>6042</v>
      </c>
      <c r="G19" s="60"/>
    </row>
    <row r="20" spans="1:7">
      <c r="A20" s="230"/>
      <c r="B20" s="230"/>
      <c r="C20" s="230"/>
      <c r="D20" s="230"/>
      <c r="E20" s="230"/>
      <c r="F20" s="230"/>
      <c r="G20" s="49"/>
    </row>
    <row r="21" spans="1:7">
      <c r="A21" s="228" t="s">
        <v>38</v>
      </c>
      <c r="B21" s="228"/>
      <c r="C21" s="228"/>
      <c r="D21" s="228"/>
      <c r="E21" s="228"/>
      <c r="F21" s="228"/>
      <c r="G21" s="49"/>
    </row>
    <row r="22" spans="1:7">
      <c r="A22" s="53" t="s">
        <v>68</v>
      </c>
      <c r="B22" s="53" t="s">
        <v>79</v>
      </c>
      <c r="C22" s="53" t="s">
        <v>80</v>
      </c>
      <c r="D22" s="53" t="s">
        <v>94</v>
      </c>
      <c r="E22" s="53" t="s">
        <v>93</v>
      </c>
      <c r="F22" s="53" t="s">
        <v>81</v>
      </c>
      <c r="G22" s="49"/>
    </row>
    <row r="23" spans="1:7">
      <c r="A23" s="55">
        <v>1</v>
      </c>
      <c r="B23" s="56" t="s">
        <v>84</v>
      </c>
      <c r="C23" s="55" t="s">
        <v>75</v>
      </c>
      <c r="D23" s="57">
        <v>3</v>
      </c>
      <c r="E23" s="158">
        <v>1700</v>
      </c>
      <c r="F23" s="51">
        <f>D23*E23</f>
        <v>5100</v>
      </c>
      <c r="G23" s="49"/>
    </row>
    <row r="24" spans="1:7">
      <c r="A24" s="223" t="s">
        <v>5</v>
      </c>
      <c r="B24" s="224"/>
      <c r="C24" s="224"/>
      <c r="D24" s="224"/>
      <c r="E24" s="224"/>
      <c r="F24" s="59">
        <f>SUM(F23)</f>
        <v>5100</v>
      </c>
      <c r="G24" s="49"/>
    </row>
    <row r="25" spans="1:7">
      <c r="A25" s="229"/>
      <c r="B25" s="229"/>
      <c r="C25" s="229"/>
      <c r="D25" s="229"/>
      <c r="E25" s="229"/>
      <c r="F25" s="229"/>
      <c r="G25" s="49"/>
    </row>
    <row r="26" spans="1:7">
      <c r="A26" s="231" t="s">
        <v>85</v>
      </c>
      <c r="B26" s="232"/>
      <c r="C26" s="232"/>
      <c r="D26" s="232"/>
      <c r="E26" s="232"/>
      <c r="F26" s="232"/>
      <c r="G26" s="233"/>
    </row>
    <row r="27" spans="1:7">
      <c r="A27" s="225" t="s">
        <v>86</v>
      </c>
      <c r="B27" s="226"/>
      <c r="C27" s="226"/>
      <c r="D27" s="226"/>
      <c r="E27" s="226"/>
      <c r="F27" s="226"/>
      <c r="G27" s="227"/>
    </row>
    <row r="28" spans="1:7">
      <c r="A28" s="53" t="s">
        <v>68</v>
      </c>
      <c r="B28" s="53" t="s">
        <v>68</v>
      </c>
      <c r="C28" s="53" t="s">
        <v>80</v>
      </c>
      <c r="D28" s="53" t="s">
        <v>70</v>
      </c>
      <c r="E28" s="53" t="s">
        <v>87</v>
      </c>
      <c r="F28" s="53" t="s">
        <v>114</v>
      </c>
      <c r="G28" s="63" t="s">
        <v>194</v>
      </c>
    </row>
    <row r="29" spans="1:7">
      <c r="A29" s="222">
        <v>1</v>
      </c>
      <c r="B29" s="222" t="s">
        <v>88</v>
      </c>
      <c r="C29" s="64" t="s">
        <v>75</v>
      </c>
      <c r="D29" s="65" t="s">
        <v>89</v>
      </c>
      <c r="E29" s="65" t="s">
        <v>90</v>
      </c>
      <c r="F29" s="66">
        <v>300</v>
      </c>
      <c r="G29" s="67">
        <f>F29*8</f>
        <v>2400</v>
      </c>
    </row>
    <row r="30" spans="1:7">
      <c r="A30" s="222"/>
      <c r="B30" s="222"/>
      <c r="C30" s="64" t="s">
        <v>75</v>
      </c>
      <c r="D30" s="65" t="s">
        <v>91</v>
      </c>
      <c r="E30" s="65" t="s">
        <v>90</v>
      </c>
      <c r="F30" s="66">
        <v>300</v>
      </c>
      <c r="G30" s="67">
        <f t="shared" ref="G30:G31" si="0">F30*8</f>
        <v>2400</v>
      </c>
    </row>
    <row r="31" spans="1:7">
      <c r="A31" s="222"/>
      <c r="B31" s="222"/>
      <c r="C31" s="64" t="s">
        <v>75</v>
      </c>
      <c r="D31" s="65" t="s">
        <v>92</v>
      </c>
      <c r="E31" s="65" t="s">
        <v>90</v>
      </c>
      <c r="F31" s="66">
        <v>200</v>
      </c>
      <c r="G31" s="67">
        <f t="shared" si="0"/>
        <v>1600</v>
      </c>
    </row>
    <row r="32" spans="1:7">
      <c r="A32" s="223" t="s">
        <v>5</v>
      </c>
      <c r="B32" s="224"/>
      <c r="C32" s="224"/>
      <c r="D32" s="224"/>
      <c r="E32" s="224"/>
      <c r="F32" s="68"/>
      <c r="G32" s="69">
        <f>SUM(G29:G31)</f>
        <v>6400</v>
      </c>
    </row>
    <row r="33" spans="1:7">
      <c r="A33" s="49"/>
      <c r="B33" s="61"/>
      <c r="C33" s="49"/>
      <c r="D33" s="49"/>
      <c r="E33" s="49"/>
      <c r="F33" s="49"/>
      <c r="G33" s="49"/>
    </row>
    <row r="34" spans="1:7">
      <c r="A34" s="228" t="s">
        <v>99</v>
      </c>
      <c r="B34" s="228"/>
      <c r="C34" s="228"/>
      <c r="D34" s="228"/>
      <c r="E34" s="228"/>
      <c r="F34" s="228"/>
    </row>
    <row r="35" spans="1:7" ht="22.5">
      <c r="A35" s="52" t="s">
        <v>68</v>
      </c>
      <c r="B35" s="52" t="s">
        <v>100</v>
      </c>
      <c r="C35" s="52" t="s">
        <v>80</v>
      </c>
      <c r="D35" s="52" t="s">
        <v>101</v>
      </c>
      <c r="E35" s="52" t="s">
        <v>17</v>
      </c>
      <c r="F35" s="52" t="s">
        <v>102</v>
      </c>
    </row>
    <row r="36" spans="1:7">
      <c r="A36" s="39">
        <v>1</v>
      </c>
      <c r="B36" s="40" t="s">
        <v>103</v>
      </c>
      <c r="C36" s="64" t="s">
        <v>75</v>
      </c>
      <c r="D36" s="65">
        <v>1</v>
      </c>
      <c r="E36" s="159">
        <v>206.26</v>
      </c>
      <c r="F36" s="70">
        <f>E36*D36</f>
        <v>206.26</v>
      </c>
    </row>
    <row r="37" spans="1:7">
      <c r="A37" s="39">
        <v>2</v>
      </c>
      <c r="B37" s="40" t="s">
        <v>104</v>
      </c>
      <c r="C37" s="64" t="s">
        <v>75</v>
      </c>
      <c r="D37" s="160">
        <v>1</v>
      </c>
      <c r="E37" s="159">
        <v>250</v>
      </c>
      <c r="F37" s="70">
        <f t="shared" ref="F37:F38" si="1">E37*D37</f>
        <v>250</v>
      </c>
    </row>
    <row r="38" spans="1:7" ht="25.5">
      <c r="A38" s="39">
        <v>3</v>
      </c>
      <c r="B38" s="40" t="s">
        <v>203</v>
      </c>
      <c r="C38" s="64" t="s">
        <v>75</v>
      </c>
      <c r="D38" s="160">
        <v>1</v>
      </c>
      <c r="E38" s="159">
        <v>385</v>
      </c>
      <c r="F38" s="70">
        <f t="shared" si="1"/>
        <v>385</v>
      </c>
    </row>
    <row r="39" spans="1:7">
      <c r="A39" s="225" t="s">
        <v>5</v>
      </c>
      <c r="B39" s="226"/>
      <c r="C39" s="226"/>
      <c r="D39" s="226"/>
      <c r="E39" s="226"/>
      <c r="F39" s="71">
        <f>SUM(F36:F38)</f>
        <v>841.26</v>
      </c>
    </row>
    <row r="40" spans="1:7">
      <c r="A40" s="49"/>
      <c r="B40" s="50"/>
      <c r="C40" s="49"/>
      <c r="D40" s="49"/>
      <c r="E40" s="49"/>
      <c r="F40" s="49"/>
    </row>
    <row r="41" spans="1:7">
      <c r="A41" s="225" t="s">
        <v>9</v>
      </c>
      <c r="B41" s="226"/>
      <c r="C41" s="226"/>
      <c r="D41" s="226"/>
      <c r="E41" s="227"/>
      <c r="F41" s="69">
        <f>F10+F19+F24+G32+F39</f>
        <v>31983.26</v>
      </c>
      <c r="G41" s="49"/>
    </row>
  </sheetData>
  <mergeCells count="21">
    <mergeCell ref="A1:F1"/>
    <mergeCell ref="A2:F2"/>
    <mergeCell ref="A4:F4"/>
    <mergeCell ref="A5:F5"/>
    <mergeCell ref="A7:F7"/>
    <mergeCell ref="A21:F21"/>
    <mergeCell ref="A24:E24"/>
    <mergeCell ref="A25:F25"/>
    <mergeCell ref="A26:G26"/>
    <mergeCell ref="A27:G27"/>
    <mergeCell ref="A10:E10"/>
    <mergeCell ref="A11:F11"/>
    <mergeCell ref="A12:F12"/>
    <mergeCell ref="A19:E19"/>
    <mergeCell ref="A20:F20"/>
    <mergeCell ref="A29:A31"/>
    <mergeCell ref="B29:B31"/>
    <mergeCell ref="A32:E32"/>
    <mergeCell ref="A39:E39"/>
    <mergeCell ref="A41:E41"/>
    <mergeCell ref="A34:F34"/>
  </mergeCells>
  <pageMargins left="0.27559055118110237" right="0.15748031496062992" top="0.78740157480314965" bottom="0.78740157480314965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RH</vt:lpstr>
      <vt:lpstr>MATERIAL ESPORTIVO</vt:lpstr>
      <vt:lpstr>FARDAMENTO</vt:lpstr>
      <vt:lpstr>DIVERSOS</vt:lpstr>
    </vt:vector>
  </TitlesOfParts>
  <Company>Sudesb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arehem</dc:creator>
  <cp:lastModifiedBy>daniela.carvalho</cp:lastModifiedBy>
  <cp:lastPrinted>2017-08-24T01:52:52Z</cp:lastPrinted>
  <dcterms:created xsi:type="dcterms:W3CDTF">2015-04-07T14:59:25Z</dcterms:created>
  <dcterms:modified xsi:type="dcterms:W3CDTF">2019-02-15T17:01:18Z</dcterms:modified>
</cp:coreProperties>
</file>