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 activeTab="1"/>
  </bookViews>
  <sheets>
    <sheet name="RH" sheetId="1" r:id="rId1"/>
    <sheet name="MATERIAL ESPORTIVO" sheetId="3" r:id="rId2"/>
    <sheet name="UNIFORME" sheetId="4" r:id="rId3"/>
    <sheet name="DIVERSOS" sheetId="5" r:id="rId4"/>
    <sheet name="Plan1" sheetId="6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D17" i="1"/>
  <c r="D18"/>
  <c r="D19"/>
  <c r="B20"/>
  <c r="F7" i="6"/>
  <c r="F6"/>
  <c r="F5"/>
  <c r="F4"/>
  <c r="F3"/>
  <c r="F2"/>
  <c r="F8" s="1"/>
  <c r="F39" i="5"/>
  <c r="F37"/>
  <c r="F17"/>
  <c r="G36" i="4"/>
  <c r="G12"/>
  <c r="G23"/>
  <c r="G29"/>
  <c r="G35"/>
  <c r="E49" i="3"/>
  <c r="E48"/>
  <c r="E39"/>
  <c r="E28"/>
  <c r="E16"/>
  <c r="E53"/>
  <c r="E38"/>
  <c r="E37"/>
  <c r="G11" i="4" l="1"/>
  <c r="H32" i="1"/>
  <c r="J27"/>
  <c r="J28"/>
  <c r="J13"/>
  <c r="E9"/>
  <c r="E10"/>
  <c r="E11"/>
  <c r="E12"/>
  <c r="D27"/>
  <c r="F24" l="1"/>
  <c r="G24" s="1"/>
  <c r="J24" s="1"/>
  <c r="D24"/>
  <c r="C24"/>
  <c r="E24" s="1"/>
  <c r="D20"/>
  <c r="J34" s="1"/>
  <c r="D16"/>
  <c r="J8"/>
  <c r="J11"/>
  <c r="G8"/>
  <c r="G9"/>
  <c r="J9" s="1"/>
  <c r="G10"/>
  <c r="J10" s="1"/>
  <c r="G11"/>
  <c r="G12"/>
  <c r="J12" s="1"/>
  <c r="D8"/>
  <c r="D9"/>
  <c r="D10"/>
  <c r="D11"/>
  <c r="D12"/>
  <c r="G7"/>
  <c r="F12"/>
  <c r="F11"/>
  <c r="F8"/>
  <c r="F7"/>
  <c r="D7"/>
  <c r="E8"/>
  <c r="G27" l="1"/>
  <c r="J7"/>
  <c r="H33"/>
  <c r="C43" s="1"/>
  <c r="G29" i="5"/>
  <c r="G28"/>
  <c r="G27"/>
  <c r="G34" i="4"/>
  <c r="G33"/>
  <c r="E47" i="3"/>
  <c r="E46"/>
  <c r="E45"/>
  <c r="E44"/>
  <c r="E43"/>
  <c r="E42"/>
  <c r="E43" i="1" l="1"/>
  <c r="D43"/>
  <c r="F43"/>
  <c r="F36" i="5"/>
  <c r="F35"/>
  <c r="F34"/>
  <c r="G30"/>
  <c r="F21"/>
  <c r="F22" s="1"/>
  <c r="C47" i="1" s="1"/>
  <c r="F16" i="5"/>
  <c r="F15"/>
  <c r="F14"/>
  <c r="F13"/>
  <c r="F12"/>
  <c r="F7"/>
  <c r="F8" s="1"/>
  <c r="G28" i="4"/>
  <c r="G27"/>
  <c r="G22"/>
  <c r="G17"/>
  <c r="G16"/>
  <c r="G18" s="1"/>
  <c r="G10"/>
  <c r="G9"/>
  <c r="E36" i="3"/>
  <c r="E35"/>
  <c r="E34"/>
  <c r="E33"/>
  <c r="E32"/>
  <c r="E31"/>
  <c r="E27"/>
  <c r="E26"/>
  <c r="E25"/>
  <c r="E24"/>
  <c r="E23"/>
  <c r="E22"/>
  <c r="E21"/>
  <c r="E20"/>
  <c r="E19"/>
  <c r="E15"/>
  <c r="E14"/>
  <c r="E13"/>
  <c r="E12"/>
  <c r="E11"/>
  <c r="E10"/>
  <c r="E9"/>
  <c r="G43" i="1" l="1"/>
  <c r="C50"/>
  <c r="C48"/>
  <c r="E48" s="1"/>
  <c r="C46"/>
  <c r="C44" l="1"/>
  <c r="C45"/>
  <c r="D50"/>
  <c r="G50" s="1"/>
  <c r="C49"/>
  <c r="D49" s="1"/>
  <c r="G49" s="1"/>
  <c r="G48"/>
  <c r="D47"/>
  <c r="G47" s="1"/>
  <c r="D46"/>
  <c r="G46" s="1"/>
  <c r="E44" l="1"/>
  <c r="D44"/>
  <c r="G44" s="1"/>
  <c r="E45"/>
  <c r="D45"/>
  <c r="G45" s="1"/>
  <c r="C51"/>
  <c r="D53"/>
  <c r="G53" s="1"/>
  <c r="F51"/>
  <c r="F52" s="1"/>
  <c r="F54" s="1"/>
  <c r="C53"/>
  <c r="E51"/>
  <c r="C52"/>
  <c r="C54" s="1"/>
  <c r="E52" l="1"/>
  <c r="E54" s="1"/>
  <c r="D51"/>
  <c r="G51" s="1"/>
  <c r="D52"/>
  <c r="G52" s="1"/>
  <c r="D54" l="1"/>
  <c r="G54" l="1"/>
</calcChain>
</file>

<file path=xl/sharedStrings.xml><?xml version="1.0" encoding="utf-8"?>
<sst xmlns="http://schemas.openxmlformats.org/spreadsheetml/2006/main" count="352" uniqueCount="210">
  <si>
    <r>
      <rPr>
        <b/>
        <i/>
        <sz val="10"/>
        <color rgb="FFFF0000"/>
        <rFont val="Arial"/>
        <family val="2"/>
      </rPr>
      <t>UTILIZAR  PAPEL TIMBRADO DA ORGANIZAÇÃO</t>
    </r>
  </si>
  <si>
    <r>
      <rPr>
        <b/>
        <sz val="11"/>
        <rFont val="Arial"/>
        <family val="2"/>
      </rPr>
      <t>PLANILHA DE CUSTOS - RECURSOS HUMANOS</t>
    </r>
  </si>
  <si>
    <r>
      <rPr>
        <b/>
        <sz val="11"/>
        <rFont val="Arial"/>
        <family val="2"/>
      </rPr>
      <t>SÃO BARTOLOMEU</t>
    </r>
  </si>
  <si>
    <r>
      <rPr>
        <b/>
        <sz val="11"/>
        <rFont val="Arial"/>
        <family val="2"/>
      </rPr>
      <t>PROJETO ESPORTE, LAZER  E INCLUSÃO SOCIAL</t>
    </r>
  </si>
  <si>
    <r>
      <rPr>
        <b/>
        <sz val="9"/>
        <rFont val="Arial"/>
        <family val="2"/>
      </rPr>
      <t>FUNÇÃO</t>
    </r>
  </si>
  <si>
    <r>
      <rPr>
        <b/>
        <sz val="9"/>
        <rFont val="Arial"/>
        <family val="2"/>
      </rPr>
      <t>CARGA HORÁRIA SEMANAL</t>
    </r>
  </si>
  <si>
    <r>
      <rPr>
        <b/>
        <sz val="9"/>
        <rFont val="Arial"/>
        <family val="2"/>
      </rPr>
      <t>REMUNERAÇÃO</t>
    </r>
  </si>
  <si>
    <r>
      <rPr>
        <b/>
        <sz val="9"/>
        <rFont val="Arial"/>
        <family val="2"/>
      </rPr>
      <t>ENCARGOS (68,75%)</t>
    </r>
  </si>
  <si>
    <r>
      <rPr>
        <b/>
        <sz val="9"/>
        <rFont val="Arial"/>
        <family val="2"/>
      </rPr>
      <t xml:space="preserve">ALIMENTAÇÃO**
</t>
    </r>
    <r>
      <rPr>
        <b/>
        <sz val="9"/>
        <rFont val="Arial"/>
        <family val="2"/>
      </rPr>
      <t>(R$12,00x22 dias)</t>
    </r>
  </si>
  <si>
    <r>
      <rPr>
        <b/>
        <sz val="9"/>
        <rFont val="Arial"/>
        <family val="2"/>
      </rPr>
      <t>TOTAL / MÊS</t>
    </r>
  </si>
  <si>
    <r>
      <rPr>
        <b/>
        <sz val="9"/>
        <rFont val="Arial"/>
        <family val="2"/>
      </rPr>
      <t>QTD</t>
    </r>
  </si>
  <si>
    <r>
      <rPr>
        <b/>
        <sz val="9"/>
        <rFont val="Arial"/>
        <family val="2"/>
      </rPr>
      <t>PERÍODO/ MÊS</t>
    </r>
  </si>
  <si>
    <r>
      <rPr>
        <b/>
        <sz val="9"/>
        <rFont val="Arial"/>
        <family val="2"/>
      </rPr>
      <t>TOTAL</t>
    </r>
  </si>
  <si>
    <r>
      <rPr>
        <sz val="10"/>
        <rFont val="Arial"/>
        <family val="2"/>
      </rPr>
      <t>Coordenador</t>
    </r>
  </si>
  <si>
    <r>
      <rPr>
        <sz val="10"/>
        <rFont val="Arial"/>
        <family val="2"/>
      </rPr>
      <t>Supervisor</t>
    </r>
  </si>
  <si>
    <r>
      <rPr>
        <sz val="10"/>
        <rFont val="Arial"/>
        <family val="2"/>
      </rPr>
      <t>Assistente Social</t>
    </r>
  </si>
  <si>
    <r>
      <rPr>
        <sz val="10"/>
        <rFont val="Arial"/>
        <family val="2"/>
      </rPr>
      <t>Professor</t>
    </r>
  </si>
  <si>
    <r>
      <rPr>
        <sz val="10"/>
        <rFont val="Arial"/>
        <family val="2"/>
      </rPr>
      <t>Auxiliar Administrativo</t>
    </r>
  </si>
  <si>
    <r>
      <rPr>
        <sz val="10"/>
        <rFont val="Arial"/>
        <family val="2"/>
      </rPr>
      <t>Auxiliar de Serviços Gerais</t>
    </r>
  </si>
  <si>
    <r>
      <rPr>
        <b/>
        <sz val="9"/>
        <rFont val="Arial"/>
        <family val="2"/>
      </rPr>
      <t>EXAMES ADMISSIONAIS/</t>
    </r>
  </si>
  <si>
    <r>
      <rPr>
        <b/>
        <sz val="9"/>
        <rFont val="Arial"/>
        <family val="2"/>
      </rPr>
      <t>QTD. DE</t>
    </r>
  </si>
  <si>
    <r>
      <rPr>
        <b/>
        <sz val="9"/>
        <rFont val="Arial"/>
        <family val="2"/>
      </rPr>
      <t>VALOR</t>
    </r>
  </si>
  <si>
    <r>
      <rPr>
        <sz val="9"/>
        <rFont val="Arial"/>
        <family val="2"/>
      </rPr>
      <t>Exames Admissionais simples</t>
    </r>
  </si>
  <si>
    <r>
      <rPr>
        <sz val="9"/>
        <rFont val="Arial"/>
        <family val="2"/>
      </rPr>
      <t>Exames Demissionais simples</t>
    </r>
  </si>
  <si>
    <r>
      <rPr>
        <sz val="9"/>
        <rFont val="Arial"/>
        <family val="2"/>
      </rPr>
      <t>Exames Admissionais simples+</t>
    </r>
  </si>
  <si>
    <r>
      <rPr>
        <sz val="9"/>
        <rFont val="Arial"/>
        <family val="2"/>
      </rPr>
      <t>Exames Demissionais simples +</t>
    </r>
  </si>
  <si>
    <r>
      <rPr>
        <b/>
        <sz val="9"/>
        <rFont val="Arial"/>
        <family val="2"/>
      </rPr>
      <t>PRESTADOR DE SERVIÇO</t>
    </r>
  </si>
  <si>
    <r>
      <rPr>
        <b/>
        <sz val="9"/>
        <rFont val="Arial"/>
        <family val="2"/>
      </rPr>
      <t xml:space="preserve">Retenção
</t>
    </r>
    <r>
      <rPr>
        <b/>
        <sz val="9"/>
        <rFont val="Arial"/>
        <family val="2"/>
      </rPr>
      <t>ISS 5%</t>
    </r>
  </si>
  <si>
    <r>
      <rPr>
        <b/>
        <sz val="9"/>
        <rFont val="Arial"/>
        <family val="2"/>
      </rPr>
      <t xml:space="preserve">Retenção
</t>
    </r>
    <r>
      <rPr>
        <b/>
        <sz val="9"/>
        <rFont val="Arial"/>
        <family val="2"/>
      </rPr>
      <t>INSS 11%</t>
    </r>
  </si>
  <si>
    <r>
      <rPr>
        <b/>
        <sz val="9"/>
        <rFont val="Arial"/>
        <family val="2"/>
      </rPr>
      <t xml:space="preserve">REMUNERAÇÃO
</t>
    </r>
    <r>
      <rPr>
        <b/>
        <sz val="9"/>
        <rFont val="Arial"/>
        <family val="2"/>
      </rPr>
      <t>LÍQUIDA</t>
    </r>
  </si>
  <si>
    <r>
      <rPr>
        <b/>
        <sz val="9"/>
        <rFont val="Arial"/>
        <family val="2"/>
      </rPr>
      <t xml:space="preserve">Recolimento
</t>
    </r>
    <r>
      <rPr>
        <b/>
        <sz val="9"/>
        <rFont val="Arial"/>
        <family val="2"/>
      </rPr>
      <t>INSS 20%</t>
    </r>
  </si>
  <si>
    <r>
      <rPr>
        <b/>
        <sz val="9"/>
        <rFont val="Arial"/>
        <family val="2"/>
      </rPr>
      <t>PERÍODO/MÊS</t>
    </r>
  </si>
  <si>
    <r>
      <rPr>
        <b/>
        <sz val="9"/>
        <rFont val="Arial"/>
        <family val="2"/>
      </rPr>
      <t xml:space="preserve">QTD. DE
</t>
    </r>
    <r>
      <rPr>
        <b/>
        <sz val="9"/>
        <rFont val="Arial"/>
        <family val="2"/>
      </rPr>
      <t>PESSOAS</t>
    </r>
  </si>
  <si>
    <r>
      <rPr>
        <sz val="10"/>
        <rFont val="Arial"/>
        <family val="2"/>
      </rPr>
      <t>Assessoria contábil</t>
    </r>
  </si>
  <si>
    <r>
      <rPr>
        <b/>
        <sz val="9"/>
        <rFont val="Arial"/>
        <family val="2"/>
      </rPr>
      <t>ESTAGIÁRIO</t>
    </r>
  </si>
  <si>
    <r>
      <rPr>
        <b/>
        <sz val="9"/>
        <rFont val="Arial"/>
        <family val="2"/>
      </rPr>
      <t xml:space="preserve">CARGA
</t>
    </r>
    <r>
      <rPr>
        <b/>
        <sz val="9"/>
        <rFont val="Arial"/>
        <family val="2"/>
      </rPr>
      <t>HORÁRIA</t>
    </r>
  </si>
  <si>
    <r>
      <rPr>
        <b/>
        <sz val="9"/>
        <rFont val="Arial"/>
        <family val="2"/>
      </rPr>
      <t>SEGURO</t>
    </r>
  </si>
  <si>
    <r>
      <rPr>
        <sz val="9"/>
        <rFont val="Arial"/>
        <family val="2"/>
      </rPr>
      <t>-</t>
    </r>
  </si>
  <si>
    <r>
      <rPr>
        <b/>
        <sz val="9"/>
        <rFont val="Arial"/>
        <family val="2"/>
      </rPr>
      <t>BENEFICIÁRIOS</t>
    </r>
  </si>
  <si>
    <r>
      <rPr>
        <b/>
        <sz val="9"/>
        <rFont val="Arial"/>
        <family val="2"/>
      </rPr>
      <t xml:space="preserve">FAIXA ETÁRIA
</t>
    </r>
    <r>
      <rPr>
        <b/>
        <sz val="9"/>
        <rFont val="Arial"/>
        <family val="2"/>
      </rPr>
      <t>DE COBERTURA</t>
    </r>
  </si>
  <si>
    <r>
      <rPr>
        <b/>
        <sz val="9"/>
        <rFont val="Arial"/>
        <family val="2"/>
      </rPr>
      <t xml:space="preserve">UNIDADE DE
</t>
    </r>
    <r>
      <rPr>
        <b/>
        <sz val="9"/>
        <rFont val="Arial"/>
        <family val="2"/>
      </rPr>
      <t>MEDIDA</t>
    </r>
  </si>
  <si>
    <r>
      <rPr>
        <b/>
        <sz val="9"/>
        <rFont val="Arial"/>
        <family val="2"/>
      </rPr>
      <t xml:space="preserve">CUSTO
</t>
    </r>
    <r>
      <rPr>
        <b/>
        <sz val="9"/>
        <rFont val="Arial"/>
        <family val="2"/>
      </rPr>
      <t>UNIT./MÊS</t>
    </r>
  </si>
  <si>
    <r>
      <rPr>
        <b/>
        <sz val="9"/>
        <rFont val="Arial"/>
        <family val="2"/>
      </rPr>
      <t>PERÍODO</t>
    </r>
  </si>
  <si>
    <r>
      <rPr>
        <b/>
        <sz val="9"/>
        <rFont val="Arial"/>
        <family val="2"/>
      </rPr>
      <t>CUSTO TOTAL</t>
    </r>
  </si>
  <si>
    <r>
      <rPr>
        <sz val="9"/>
        <rFont val="Arial"/>
        <family val="2"/>
      </rPr>
      <t>Estagiários</t>
    </r>
  </si>
  <si>
    <r>
      <rPr>
        <sz val="9"/>
        <rFont val="Arial"/>
        <family val="2"/>
      </rPr>
      <t>Contratos</t>
    </r>
  </si>
  <si>
    <r>
      <rPr>
        <b/>
        <sz val="9"/>
        <rFont val="Arial"/>
        <family val="2"/>
      </rPr>
      <t>TOTAL GERAL DE RECURSOS HUMANOS</t>
    </r>
  </si>
  <si>
    <t>ANEXO III</t>
  </si>
  <si>
    <t>TOTAL</t>
  </si>
  <si>
    <t>1ª Parcela</t>
  </si>
  <si>
    <t>2ª Parcela</t>
  </si>
  <si>
    <t>3ª Parcela</t>
  </si>
  <si>
    <t>RH</t>
  </si>
  <si>
    <t>MATERIAL ESPORTIVOS</t>
  </si>
  <si>
    <t>UNIFORMES</t>
  </si>
  <si>
    <t>MATERIAL DIVULGAÇÃO</t>
  </si>
  <si>
    <t>EVENTOS</t>
  </si>
  <si>
    <t>MEDALHAS</t>
  </si>
  <si>
    <t>MANUTENÇÃO</t>
  </si>
  <si>
    <t>OUTROS MATERIAIS</t>
  </si>
  <si>
    <t xml:space="preserve">TOTAL </t>
  </si>
  <si>
    <t>FONTE 128</t>
  </si>
  <si>
    <t>FONTE 246</t>
  </si>
  <si>
    <t xml:space="preserve">TOTAL GERAL </t>
  </si>
  <si>
    <t>UTILIZAR  PAPEL TIMBRADO DA ORGANIZAÇÃO</t>
  </si>
  <si>
    <t>MATERIAL ESPORTIVO POR MODALIDADE</t>
  </si>
  <si>
    <t xml:space="preserve"> PARA 25 ALUNOS POR TURMA</t>
  </si>
  <si>
    <t>O valor total corresponderá a multiplicação da QTDxvalor referencialxnumero de alunos)</t>
  </si>
  <si>
    <t>KARATÊ - 100 alunos</t>
  </si>
  <si>
    <t>PRODUTO</t>
  </si>
  <si>
    <t>QTD</t>
  </si>
  <si>
    <t>Discriminação</t>
  </si>
  <si>
    <t>Valor  referencial R$</t>
  </si>
  <si>
    <t>Valor  TOTAL*</t>
  </si>
  <si>
    <t>Protetor Bucal</t>
  </si>
  <si>
    <t>simples, termo-ajustável, em silicone incolor, com estojo, garantia mínima de 03 meses contra defeito de fabricação, de acordo com a CBB - Confederação Basileira de Boxe.</t>
  </si>
  <si>
    <t>Protetor de Seio (unid)</t>
  </si>
  <si>
    <t>Proteção para os seios em práticas  de artes marciais. material interno em plástico, revestida em neoprene, formato anatômico</t>
  </si>
  <si>
    <t>Protetor de mão (par)</t>
  </si>
  <si>
    <t>Revestida com corvin elástico próprio para luvas, parte interna em PU injetado e anatômico.</t>
  </si>
  <si>
    <t>Protetor de Tibia (par)</t>
  </si>
  <si>
    <t>Equipamento utilizado para proteção da canela, em E.V.A., nylon, poliéster e elastano, com fechadura em velcro.</t>
  </si>
  <si>
    <t>Coquilha (unid)</t>
  </si>
  <si>
    <t>equipamento utilizado principalmente por praticantes de esportes de contato como artes marciais, com o objetivo de proteger os órgãos genitais, fabricado em poliéster lavável, algodão e elastano, fechamento em velcro e quilha (100% polietileno)</t>
  </si>
  <si>
    <t>Luva de Foco (par)</t>
  </si>
  <si>
    <t>Aparador de soco, profissional em couro, sintetico com superficie frontal em formato cilindrico e posterior, em formato de luva.</t>
  </si>
  <si>
    <t>Tatame</t>
  </si>
  <si>
    <t>placas em E.V.A. de encaixe, nas dimensões de 1x1m e espessura de 30mm.</t>
  </si>
  <si>
    <t>Sub Total</t>
  </si>
  <si>
    <t>GINÁSTICA PARA 3ª IDADE - 100 alunos</t>
  </si>
  <si>
    <t xml:space="preserve">Bastão </t>
  </si>
  <si>
    <t> BASTAO, para ginastica, em madeira, dimensoes de 1,0 m x 30 mm.</t>
  </si>
  <si>
    <t>Colchonetes</t>
  </si>
  <si>
    <t>COLCHENETE, para ginastica, dimensoes, forrado em curvim, dimensoes 100 x 60 x 3 cm</t>
  </si>
  <si>
    <t>Caneleira 1kg (par)</t>
  </si>
  <si>
    <t>CANELEIRA, com peso de 1,0 Kg, para uso em ginastica localizada, tamanho unico.</t>
  </si>
  <si>
    <t>Caneleira 2kg (par)</t>
  </si>
  <si>
    <t>CANELEIRA, com peso de 2,0 Kg, para uso em ginastica localizada, tamanho unico</t>
  </si>
  <si>
    <t>Caneleira 3 kg (par)</t>
  </si>
  <si>
    <t>CANELEIRA, com peso de 3,0 Kg , para uso em ginastica localizada, tamanho unico</t>
  </si>
  <si>
    <t>Halter 1 kg (par)</t>
  </si>
  <si>
    <t>HALTER, emborrachado, formato cilindrico, peso 1 Kg.</t>
  </si>
  <si>
    <t>Halter 2 kg (par)</t>
  </si>
  <si>
    <t>HALTER, emborrachado, formato cilindrico, peso 02 Kg.</t>
  </si>
  <si>
    <t>Halter 3 kg (par)</t>
  </si>
  <si>
    <t>HALTER, emborrachado, formato cilindrico, peso 3 Kg.</t>
  </si>
  <si>
    <t>Caixa amplificada com entrada em USB</t>
  </si>
  <si>
    <t>Caixa amplificada acústica, potência de 150 wats RMS</t>
  </si>
  <si>
    <t>Bola</t>
  </si>
  <si>
    <t>Rede ( par )</t>
  </si>
  <si>
    <t>Apito</t>
  </si>
  <si>
    <t>Cones médios</t>
  </si>
  <si>
    <t>Colete</t>
  </si>
  <si>
    <t>para prática de esporte, 100% poliéster, aberto dos dois lados, com elástico encapado e debrum nas laterais, com logomarca padrão da unidade. (definir cor e tamanho)</t>
  </si>
  <si>
    <t>FUTSAL (200 alunos)</t>
  </si>
  <si>
    <t>BOLA, de futebol de salao, oficial, em microfibra, peso 410 a 440g, circunferência 61 a 64cm, câmara de butil, mikolo removível, matrizada e lubrificada, reconhecida pela Confedeeração Brasileira de Futebol de Salão.</t>
  </si>
  <si>
    <t>REDE, para futebol de salao, tamanho oficial, em malha 10 x 10 cm, fio 4.0 mm de nylon.</t>
  </si>
  <si>
    <t>metalico, com cordao trancado em naylon, na cor cafe.</t>
  </si>
  <si>
    <t>Material: Polietileno de baixa densidade, peso: 725 g, dmensao: 50 x 33 cm.</t>
  </si>
  <si>
    <t>Bomba p/ encher bola</t>
  </si>
  <si>
    <t>BOMBA, de ar para enchimento de bola, em plástico.</t>
  </si>
  <si>
    <t>TOTAL GERAL</t>
  </si>
  <si>
    <t>UNIFORMES POR MODALIDADE</t>
  </si>
  <si>
    <t>CAMISAS</t>
  </si>
  <si>
    <t>ITEM</t>
  </si>
  <si>
    <t>Material</t>
  </si>
  <si>
    <t>Tipo</t>
  </si>
  <si>
    <t xml:space="preserve">Valor Unitário </t>
  </si>
  <si>
    <t>Valor TOTAL</t>
  </si>
  <si>
    <t xml:space="preserve">Camisa em piquê dry micro na cor azul com gola azul marinho em formato v, viés nas mangas na cor azul marinho, fechamento lateral com ponto cadeia, bainha com 2 cm de largura com acabamento interno,levando a logomarca do programa na frente e no lado esquerdo no tamanho de 10cm, a logomarca da sudesb e do governo nas costas lado a lado, centralizado  no tamanho de 10cm cada marca.As marcas serão impressas em silkescren.  </t>
  </si>
  <si>
    <t>UND</t>
  </si>
  <si>
    <t>em tecido tactel na cor azul marinho, com elástico regulável na cintura, modelo unisex, bolsos traseiros e nas laterais, com impressão das logomarcas em silk screen.</t>
  </si>
  <si>
    <t xml:space="preserve">Material                   </t>
  </si>
  <si>
    <t>Camisa do Aluno (2 para cada)</t>
  </si>
  <si>
    <t>Camiseta  100% poliester na cor branca, com gola azul, tamanho de 17cm e a logomarca da sudesb e do governo nas costas lado a lado, centralizado  no tamanho de 10cm cada marca. As marcas serão impressas em silkscreen</t>
  </si>
  <si>
    <t>Kimono (1 para cada)</t>
  </si>
  <si>
    <t>Em sarja, alvejado branco, resistente e duravel, com varios reforcos (peitoral, costas, axilas, joelhos) sarja 262 g/m2, acompanhando faixa preta resistente, com impressões na frente e costa do kimono</t>
  </si>
  <si>
    <t>GINÁSTICA - 100 alunos</t>
  </si>
  <si>
    <t>Camisa do Aluno  (2 para cada)</t>
  </si>
  <si>
    <t>FUTSAL - 200 alunos</t>
  </si>
  <si>
    <t>em tacktel com elástico e cordão na cor azul royal e impressões em silk screen</t>
  </si>
  <si>
    <t xml:space="preserve">Camisas dos Alunos (2 para cada) </t>
  </si>
  <si>
    <t>Material de Premiação/Eventos/Divulgação/Manutenção/Ouros materiais</t>
  </si>
  <si>
    <t xml:space="preserve">PREMIAÇÃO </t>
  </si>
  <si>
    <t>MATERIAIS</t>
  </si>
  <si>
    <t>UNIDADE</t>
  </si>
  <si>
    <t xml:space="preserve">V.UNIT. </t>
  </si>
  <si>
    <t xml:space="preserve">V.TOTAL </t>
  </si>
  <si>
    <t>Medalhas em Ferro de 5,0cm de diâmetro</t>
  </si>
  <si>
    <t>DIVULGAÇÃO</t>
  </si>
  <si>
    <t xml:space="preserve">QTD </t>
  </si>
  <si>
    <t>V.TOTAL</t>
  </si>
  <si>
    <t>Banners em lona, 4x0 cor, formato 80x1,5mt, com acabamento em madeira</t>
  </si>
  <si>
    <t>Panfletos A5, 1X0 cor, papel AA 300gs</t>
  </si>
  <si>
    <t>Cartaz  formato A3, 4x0 cor, papel couchê fosco</t>
  </si>
  <si>
    <t>Placas em lona, formato 2,0x1,0m, em aro de madeira e fixação no solo por meio de 02 barrotes</t>
  </si>
  <si>
    <t>Carteirinha de identificação dos alunos e plástico (modelo Sudesb) 8,5x5,0cm, papel supremo duo design 300grs, 4x1 cor.</t>
  </si>
  <si>
    <t>Eventos</t>
  </si>
  <si>
    <t>Valores teto para repasse para concessionárias e pequenos reparos</t>
  </si>
  <si>
    <t>Frequência</t>
  </si>
  <si>
    <t>Valores</t>
  </si>
  <si>
    <t>Concessionárias</t>
  </si>
  <si>
    <t>Água</t>
  </si>
  <si>
    <t>Mensal</t>
  </si>
  <si>
    <t>Luz</t>
  </si>
  <si>
    <t>Telefone</t>
  </si>
  <si>
    <t>MATERAIS</t>
  </si>
  <si>
    <t>QUANT.</t>
  </si>
  <si>
    <t>VALOR UNITÁRIO</t>
  </si>
  <si>
    <t>VALOR TOTAL</t>
  </si>
  <si>
    <t>Aparelho de pressão arterial de pressão</t>
  </si>
  <si>
    <t>CAPOEIRA (8 turmas - 200 alunos)</t>
  </si>
  <si>
    <t>Berimbau</t>
  </si>
  <si>
    <t>em madeira biriba, com 160 cm de comprimento, corda de arame fino, cabaca, acompanhado de pedra ou moeda (dobrao), vareta e chocalho.</t>
  </si>
  <si>
    <t>Pandeiro grande de couro</t>
  </si>
  <si>
    <t>PANDEIRO aro 10 ", pele couro animal, corpo em madeira, com parafuso de afinacao em metal cromado.</t>
  </si>
  <si>
    <t>Corda</t>
  </si>
  <si>
    <t>Corda 100% algodão para Capoeira, compre sua corda de 8,10 ou 12 mm, por quilo.</t>
  </si>
  <si>
    <t>Caxixi</t>
  </si>
  <si>
    <t>médio, com cabaca e vime trancado, fabricado artesanalmente, dimensoes de 30 x 20cm.</t>
  </si>
  <si>
    <t>Atabaque</t>
  </si>
  <si>
    <t>profissional, tamanho grande, 120 cm, de madeira talhada, forrado com pele de couro, com tensor.</t>
  </si>
  <si>
    <t>Agogo</t>
  </si>
  <si>
    <t xml:space="preserve">Duplo Cromado </t>
  </si>
  <si>
    <t xml:space="preserve"> Total</t>
  </si>
  <si>
    <t>CAPOEIRA - 200 alunos</t>
  </si>
  <si>
    <t xml:space="preserve">Valor Unitario </t>
  </si>
  <si>
    <t>Calça  (1 para cada)</t>
  </si>
  <si>
    <t xml:space="preserve"> Em brim, com elástico na cintura criança, com impressões na perna esquerda, na altura da coxa, conforme modelo.  As marcas serão impressas em silkescren e em policromia . </t>
  </si>
  <si>
    <t>Total p/8 meses</t>
  </si>
  <si>
    <t>REMUNERAÇÃO</t>
  </si>
  <si>
    <t>TOTAL CUSTO DO PROJETO SÃO BARTOLOMEU</t>
  </si>
  <si>
    <t>Unid</t>
  </si>
  <si>
    <t>Bermuda (1para cada)</t>
  </si>
  <si>
    <t>elite e s.j.cabrito</t>
  </si>
  <si>
    <r>
      <rPr>
        <b/>
        <sz val="9"/>
        <rFont val="Arial"/>
        <family val="2"/>
      </rPr>
      <t>VALE TRANSPORTE*
(R$</t>
    </r>
    <r>
      <rPr>
        <b/>
        <sz val="9"/>
        <color rgb="FFFF0000"/>
        <rFont val="Arial"/>
        <family val="2"/>
      </rPr>
      <t>8,00</t>
    </r>
    <r>
      <rPr>
        <b/>
        <sz val="9"/>
        <rFont val="Arial"/>
        <family val="2"/>
      </rPr>
      <t>x22 dias - 6%da rem.bruta)</t>
    </r>
  </si>
  <si>
    <t>KIT de Primeiros Socorros</t>
  </si>
  <si>
    <t>TRANSPORTE**
* (R$8,00x22)</t>
  </si>
  <si>
    <t>Bermuda para professores / estagiários (2 para cada)</t>
  </si>
  <si>
    <t>em tacktel pelitizado, elástico e cordão, com bolso faca/ bolso lateral na cor azul marinho com friso branco na lateral</t>
  </si>
  <si>
    <t>Camisas p/ Supervisor/ Professores/  Coordenador/Auxiliares /Estagiários (3 para cada)</t>
  </si>
  <si>
    <t>Monitor de frequencia cardiaca de pulso digital</t>
  </si>
  <si>
    <t>3 meses</t>
  </si>
  <si>
    <t>2 meses</t>
  </si>
  <si>
    <t>Estagiário nível superior</t>
  </si>
  <si>
    <t>Meião (par)</t>
  </si>
  <si>
    <t>Caneleira (par)</t>
  </si>
  <si>
    <t>confeccionada em poliéster, elastano, poliamida e elastodieno e conta com a tecnologia Dry One, que garante a rápida secagem mantendo a área seca e confortável. Há também o sistema FLOT, que garante maior respirabilidade da pele. Além disso, o tecido é um isolante térmico e conta com faixa tensora nos tornozelos, oferecendo maior proteção.</t>
  </si>
  <si>
    <t>Confeccionada em polipropileno, a peça oferece resistência e durabilidade. Além disso, traz amortecimento fabricado em EVA, com  (A x L): 16 x 11 cm</t>
  </si>
  <si>
    <t>Calça para professores/estagiários          (1 para cada)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</si>
</sst>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\-??_);_(@_)"/>
  </numFmts>
  <fonts count="28">
    <font>
      <sz val="10"/>
      <color rgb="FF000000"/>
      <name val="Times New Roman"/>
      <charset val="204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</cellStyleXfs>
  <cellXfs count="21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horizontal="center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2" fontId="5" fillId="0" borderId="2" xfId="0" applyNumberFormat="1" applyFont="1" applyFill="1" applyBorder="1" applyAlignment="1">
      <alignment horizontal="right" vertical="top" shrinkToFit="1"/>
    </xf>
    <xf numFmtId="0" fontId="8" fillId="0" borderId="2" xfId="0" applyFont="1" applyFill="1" applyBorder="1" applyAlignment="1">
      <alignment horizontal="left" vertical="top" wrapText="1"/>
    </xf>
    <xf numFmtId="1" fontId="9" fillId="0" borderId="2" xfId="0" applyNumberFormat="1" applyFont="1" applyFill="1" applyBorder="1" applyAlignment="1">
      <alignment horizontal="center" vertical="top" shrinkToFit="1"/>
    </xf>
    <xf numFmtId="2" fontId="9" fillId="0" borderId="2" xfId="0" applyNumberFormat="1" applyFont="1" applyFill="1" applyBorder="1" applyAlignment="1">
      <alignment horizontal="right" vertical="top" shrinkToFit="1"/>
    </xf>
    <xf numFmtId="4" fontId="9" fillId="0" borderId="2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wrapText="1"/>
    </xf>
    <xf numFmtId="4" fontId="6" fillId="0" borderId="2" xfId="0" applyNumberFormat="1" applyFont="1" applyFill="1" applyBorder="1" applyAlignment="1">
      <alignment horizontal="right" vertical="top" shrinkToFit="1"/>
    </xf>
    <xf numFmtId="0" fontId="8" fillId="0" borderId="2" xfId="0" applyFont="1" applyFill="1" applyBorder="1" applyAlignment="1">
      <alignment horizontal="left" vertical="top" wrapText="1" indent="2"/>
    </xf>
    <xf numFmtId="2" fontId="6" fillId="0" borderId="2" xfId="0" applyNumberFormat="1" applyFont="1" applyFill="1" applyBorder="1" applyAlignment="1">
      <alignment horizontal="right" vertical="top" shrinkToFit="1"/>
    </xf>
    <xf numFmtId="4" fontId="7" fillId="0" borderId="2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" fontId="6" fillId="0" borderId="2" xfId="0" applyNumberFormat="1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left" vertical="top" wrapText="1" indent="3"/>
    </xf>
    <xf numFmtId="0" fontId="0" fillId="0" borderId="2" xfId="0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3" fontId="3" fillId="0" borderId="9" xfId="1" applyFont="1" applyFill="1" applyBorder="1" applyAlignment="1">
      <alignment vertical="center"/>
    </xf>
    <xf numFmtId="43" fontId="8" fillId="0" borderId="9" xfId="1" applyFont="1" applyFill="1" applyBorder="1" applyAlignment="1">
      <alignment vertical="center"/>
    </xf>
    <xf numFmtId="43" fontId="8" fillId="0" borderId="9" xfId="1" applyFont="1" applyFill="1" applyBorder="1" applyAlignment="1" applyProtection="1">
      <alignment vertical="center"/>
    </xf>
    <xf numFmtId="43" fontId="8" fillId="0" borderId="9" xfId="0" applyNumberFormat="1" applyFont="1" applyFill="1" applyBorder="1" applyAlignment="1">
      <alignment vertical="center"/>
    </xf>
    <xf numFmtId="43" fontId="3" fillId="0" borderId="9" xfId="0" applyNumberFormat="1" applyFont="1" applyFill="1" applyBorder="1" applyAlignment="1">
      <alignment vertical="center"/>
    </xf>
    <xf numFmtId="164" fontId="8" fillId="0" borderId="9" xfId="0" applyNumberFormat="1" applyFont="1" applyFill="1" applyBorder="1" applyAlignment="1">
      <alignment vertical="center"/>
    </xf>
    <xf numFmtId="164" fontId="3" fillId="0" borderId="9" xfId="1" applyNumberFormat="1" applyFont="1" applyFill="1" applyBorder="1"/>
    <xf numFmtId="164" fontId="3" fillId="0" borderId="9" xfId="0" applyNumberFormat="1" applyFont="1" applyFill="1" applyBorder="1" applyAlignment="1">
      <alignment vertical="center"/>
    </xf>
    <xf numFmtId="43" fontId="13" fillId="0" borderId="9" xfId="1" applyFont="1" applyFill="1" applyBorder="1" applyAlignment="1">
      <alignment vertical="center"/>
    </xf>
    <xf numFmtId="43" fontId="13" fillId="0" borderId="9" xfId="0" applyNumberFormat="1" applyFont="1" applyFill="1" applyBorder="1" applyAlignment="1">
      <alignment vertical="center"/>
    </xf>
    <xf numFmtId="43" fontId="17" fillId="0" borderId="9" xfId="0" applyNumberFormat="1" applyFont="1" applyFill="1" applyBorder="1"/>
    <xf numFmtId="43" fontId="18" fillId="0" borderId="9" xfId="0" applyNumberFormat="1" applyFont="1" applyFill="1" applyBorder="1"/>
    <xf numFmtId="0" fontId="18" fillId="0" borderId="9" xfId="0" applyFont="1" applyFill="1" applyBorder="1"/>
    <xf numFmtId="43" fontId="19" fillId="0" borderId="9" xfId="0" applyNumberFormat="1" applyFont="1" applyFill="1" applyBorder="1"/>
    <xf numFmtId="0" fontId="20" fillId="0" borderId="0" xfId="0" applyFont="1" applyFill="1" applyBorder="1" applyAlignme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top" wrapText="1"/>
    </xf>
    <xf numFmtId="0" fontId="21" fillId="0" borderId="9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wrapText="1"/>
    </xf>
    <xf numFmtId="43" fontId="21" fillId="0" borderId="9" xfId="1" applyFont="1" applyBorder="1" applyAlignment="1">
      <alignment vertical="center"/>
    </xf>
    <xf numFmtId="43" fontId="21" fillId="2" borderId="9" xfId="0" applyNumberFormat="1" applyFont="1" applyFill="1" applyBorder="1" applyAlignment="1">
      <alignment vertical="center"/>
    </xf>
    <xf numFmtId="0" fontId="21" fillId="0" borderId="9" xfId="0" applyFont="1" applyBorder="1" applyAlignment="1">
      <alignment horizontal="justify" wrapText="1"/>
    </xf>
    <xf numFmtId="0" fontId="21" fillId="0" borderId="9" xfId="0" applyFont="1" applyBorder="1" applyAlignment="1">
      <alignment horizontal="left" vertical="center" wrapText="1"/>
    </xf>
    <xf numFmtId="43" fontId="16" fillId="2" borderId="9" xfId="0" applyNumberFormat="1" applyFont="1" applyFill="1" applyBorder="1" applyAlignment="1">
      <alignment vertical="center"/>
    </xf>
    <xf numFmtId="0" fontId="0" fillId="0" borderId="0" xfId="0" applyFill="1" applyBorder="1"/>
    <xf numFmtId="0" fontId="21" fillId="0" borderId="9" xfId="0" applyFont="1" applyBorder="1" applyAlignment="1">
      <alignment horizontal="justify" vertical="center" wrapText="1"/>
    </xf>
    <xf numFmtId="0" fontId="21" fillId="0" borderId="9" xfId="0" applyFont="1" applyBorder="1" applyAlignment="1">
      <alignment vertical="center"/>
    </xf>
    <xf numFmtId="0" fontId="21" fillId="0" borderId="9" xfId="0" applyFont="1" applyBorder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0" fillId="0" borderId="0" xfId="0"/>
    <xf numFmtId="0" fontId="22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3" fontId="10" fillId="0" borderId="9" xfId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43" fontId="10" fillId="4" borderId="9" xfId="0" applyNumberFormat="1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top" wrapText="1"/>
    </xf>
    <xf numFmtId="43" fontId="10" fillId="0" borderId="9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43" fontId="10" fillId="4" borderId="9" xfId="2" applyNumberFormat="1" applyFont="1" applyFill="1" applyBorder="1" applyAlignment="1">
      <alignment vertical="center"/>
    </xf>
    <xf numFmtId="164" fontId="10" fillId="4" borderId="9" xfId="2" applyFont="1" applyFill="1" applyBorder="1" applyAlignment="1">
      <alignment vertical="center"/>
    </xf>
    <xf numFmtId="0" fontId="23" fillId="4" borderId="9" xfId="0" applyFont="1" applyFill="1" applyBorder="1" applyAlignment="1">
      <alignment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0" fillId="4" borderId="9" xfId="0" applyFill="1" applyBorder="1"/>
    <xf numFmtId="43" fontId="16" fillId="4" borderId="9" xfId="0" applyNumberFormat="1" applyFont="1" applyFill="1" applyBorder="1"/>
    <xf numFmtId="0" fontId="24" fillId="0" borderId="0" xfId="0" applyFont="1"/>
    <xf numFmtId="0" fontId="10" fillId="6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justify" wrapText="1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justify" vertical="justify"/>
    </xf>
    <xf numFmtId="0" fontId="21" fillId="5" borderId="9" xfId="0" applyFont="1" applyFill="1" applyBorder="1" applyAlignment="1">
      <alignment horizontal="center" vertical="center"/>
    </xf>
    <xf numFmtId="164" fontId="4" fillId="5" borderId="9" xfId="2" applyFont="1" applyFill="1" applyBorder="1" applyAlignment="1">
      <alignment vertical="center"/>
    </xf>
    <xf numFmtId="164" fontId="10" fillId="6" borderId="9" xfId="2" applyFont="1" applyFill="1" applyBorder="1" applyAlignment="1">
      <alignment horizontal="center"/>
    </xf>
    <xf numFmtId="0" fontId="24" fillId="0" borderId="0" xfId="0" applyFont="1" applyFill="1"/>
    <xf numFmtId="43" fontId="24" fillId="0" borderId="0" xfId="1" applyFont="1"/>
    <xf numFmtId="43" fontId="24" fillId="0" borderId="0" xfId="0" applyNumberFormat="1" applyFont="1"/>
    <xf numFmtId="0" fontId="21" fillId="0" borderId="0" xfId="0" applyFont="1" applyAlignment="1">
      <alignment horizontal="justify" vertical="justify"/>
    </xf>
    <xf numFmtId="164" fontId="4" fillId="0" borderId="9" xfId="2" applyFont="1" applyBorder="1" applyAlignment="1">
      <alignment vertical="center"/>
    </xf>
    <xf numFmtId="3" fontId="21" fillId="5" borderId="9" xfId="0" applyNumberFormat="1" applyFont="1" applyFill="1" applyBorder="1" applyAlignment="1">
      <alignment horizontal="center" vertical="center"/>
    </xf>
    <xf numFmtId="43" fontId="16" fillId="6" borderId="9" xfId="0" applyNumberFormat="1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top" wrapText="1"/>
    </xf>
    <xf numFmtId="43" fontId="21" fillId="0" borderId="9" xfId="0" applyNumberFormat="1" applyFont="1" applyFill="1" applyBorder="1" applyAlignment="1">
      <alignment horizontal="right" vertical="top" wrapText="1"/>
    </xf>
    <xf numFmtId="43" fontId="16" fillId="6" borderId="9" xfId="0" applyNumberFormat="1" applyFont="1" applyFill="1" applyBorder="1" applyAlignment="1">
      <alignment horizontal="right" vertical="top" wrapText="1"/>
    </xf>
    <xf numFmtId="0" fontId="25" fillId="6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43" fontId="21" fillId="5" borderId="9" xfId="0" applyNumberFormat="1" applyFont="1" applyFill="1" applyBorder="1" applyAlignment="1">
      <alignment horizontal="right" vertical="center" wrapText="1"/>
    </xf>
    <xf numFmtId="43" fontId="10" fillId="6" borderId="9" xfId="0" applyNumberFormat="1" applyFont="1" applyFill="1" applyBorder="1" applyAlignment="1"/>
    <xf numFmtId="0" fontId="24" fillId="0" borderId="0" xfId="0" applyFont="1" applyAlignment="1">
      <alignment horizontal="justify" vertical="justify"/>
    </xf>
    <xf numFmtId="43" fontId="16" fillId="6" borderId="9" xfId="0" applyNumberFormat="1" applyFont="1" applyFill="1" applyBorder="1" applyAlignment="1">
      <alignment vertical="center"/>
    </xf>
    <xf numFmtId="0" fontId="21" fillId="0" borderId="0" xfId="0" applyFont="1"/>
    <xf numFmtId="0" fontId="21" fillId="0" borderId="9" xfId="0" applyFont="1" applyBorder="1" applyAlignment="1">
      <alignment horizontal="left" vertical="justify"/>
    </xf>
    <xf numFmtId="0" fontId="21" fillId="0" borderId="0" xfId="0" applyFont="1" applyAlignment="1">
      <alignment horizontal="left" vertical="justify"/>
    </xf>
    <xf numFmtId="0" fontId="3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26" fillId="5" borderId="9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8" fillId="0" borderId="6" xfId="0" applyFont="1" applyFill="1" applyBorder="1" applyAlignment="1">
      <alignment horizontal="right" vertical="top" wrapText="1" indent="2"/>
    </xf>
    <xf numFmtId="2" fontId="9" fillId="0" borderId="7" xfId="0" applyNumberFormat="1" applyFont="1" applyFill="1" applyBorder="1" applyAlignment="1">
      <alignment horizontal="right" vertical="top" shrinkToFit="1"/>
    </xf>
    <xf numFmtId="0" fontId="0" fillId="0" borderId="17" xfId="0" applyFill="1" applyBorder="1" applyAlignment="1">
      <alignment horizontal="left" wrapText="1"/>
    </xf>
    <xf numFmtId="0" fontId="0" fillId="0" borderId="9" xfId="0" applyFill="1" applyBorder="1" applyAlignment="1">
      <alignment vertical="center"/>
    </xf>
    <xf numFmtId="1" fontId="9" fillId="0" borderId="3" xfId="0" applyNumberFormat="1" applyFont="1" applyFill="1" applyBorder="1" applyAlignment="1">
      <alignment horizontal="center" vertical="top" shrinkToFit="1"/>
    </xf>
    <xf numFmtId="4" fontId="6" fillId="0" borderId="3" xfId="0" applyNumberFormat="1" applyFont="1" applyFill="1" applyBorder="1" applyAlignment="1">
      <alignment horizontal="right" vertical="top" shrinkToFit="1"/>
    </xf>
    <xf numFmtId="0" fontId="3" fillId="0" borderId="17" xfId="0" applyFont="1" applyFill="1" applyBorder="1" applyAlignment="1">
      <alignment horizontal="left" vertical="top" wrapText="1" indent="4"/>
    </xf>
    <xf numFmtId="0" fontId="0" fillId="0" borderId="17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3" fontId="27" fillId="0" borderId="9" xfId="1" applyFont="1" applyBorder="1" applyAlignment="1">
      <alignment vertical="center"/>
    </xf>
    <xf numFmtId="43" fontId="27" fillId="0" borderId="9" xfId="1" applyFont="1" applyBorder="1" applyAlignment="1">
      <alignment horizontal="right" vertical="center"/>
    </xf>
    <xf numFmtId="4" fontId="27" fillId="0" borderId="9" xfId="0" applyNumberFormat="1" applyFont="1" applyBorder="1" applyAlignment="1">
      <alignment vertical="center"/>
    </xf>
    <xf numFmtId="0" fontId="14" fillId="0" borderId="0" xfId="0" applyFont="1"/>
    <xf numFmtId="164" fontId="27" fillId="0" borderId="9" xfId="2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60"/>
    </xf>
    <xf numFmtId="4" fontId="6" fillId="0" borderId="0" xfId="0" applyNumberFormat="1" applyFont="1" applyFill="1" applyBorder="1" applyAlignment="1">
      <alignment horizontal="right" vertical="top" shrinkToFit="1"/>
    </xf>
    <xf numFmtId="4" fontId="5" fillId="0" borderId="0" xfId="0" applyNumberFormat="1" applyFont="1" applyBorder="1"/>
    <xf numFmtId="0" fontId="4" fillId="0" borderId="9" xfId="0" applyFont="1" applyFill="1" applyBorder="1" applyAlignment="1">
      <alignment horizontal="center" vertical="center" wrapText="1"/>
    </xf>
    <xf numFmtId="43" fontId="27" fillId="0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3" fontId="27" fillId="0" borderId="9" xfId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3" fontId="4" fillId="5" borderId="9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1" fontId="6" fillId="0" borderId="3" xfId="0" applyNumberFormat="1" applyFont="1" applyFill="1" applyBorder="1" applyAlignment="1">
      <alignment horizontal="center" vertical="top" shrinkToFit="1"/>
    </xf>
    <xf numFmtId="2" fontId="6" fillId="0" borderId="3" xfId="0" applyNumberFormat="1" applyFont="1" applyFill="1" applyBorder="1" applyAlignment="1">
      <alignment horizontal="right" vertical="top" shrinkToFit="1"/>
    </xf>
    <xf numFmtId="14" fontId="0" fillId="0" borderId="0" xfId="0" applyNumberFormat="1" applyFill="1" applyBorder="1" applyAlignment="1">
      <alignment horizontal="left" vertical="top"/>
    </xf>
    <xf numFmtId="4" fontId="4" fillId="0" borderId="2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 indent="60"/>
    </xf>
    <xf numFmtId="0" fontId="3" fillId="0" borderId="8" xfId="0" applyFont="1" applyFill="1" applyBorder="1" applyAlignment="1">
      <alignment horizontal="left" vertical="top" wrapText="1" indent="60"/>
    </xf>
    <xf numFmtId="0" fontId="16" fillId="0" borderId="9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4" borderId="9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 vertical="top" wrapText="1"/>
    </xf>
    <xf numFmtId="0" fontId="16" fillId="3" borderId="13" xfId="0" applyFont="1" applyFill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16" fillId="3" borderId="11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 vertical="top" wrapText="1"/>
    </xf>
    <xf numFmtId="0" fontId="16" fillId="4" borderId="13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</cellXfs>
  <cellStyles count="3">
    <cellStyle name="Normal" xfId="0" builtinId="0"/>
    <cellStyle name="Separador de milhares" xfId="1" builtinId="3"/>
    <cellStyle name="Separador de milhares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a%20Hanhoerster/Documents/SUDESB/editais%202019/11-2018%20COLABORA&#199;&#195;O%20ACM%20BRASIL/3.%20ANEXO%20III%20-%20DESPESAS%20DO%20PROJETO%20ACM%20BRASI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H"/>
      <sheetName val="MATERIAL ESPORTIVO"/>
      <sheetName val="FARDAMENTO"/>
      <sheetName val="DIVERSOS"/>
    </sheetNames>
    <sheetDataSet>
      <sheetData sheetId="0" refreshError="1"/>
      <sheetData sheetId="1" refreshError="1"/>
      <sheetData sheetId="2" refreshError="1"/>
      <sheetData sheetId="3" refreshError="1">
        <row r="9">
          <cell r="F9">
            <v>4400</v>
          </cell>
        </row>
        <row r="32">
          <cell r="G32">
            <v>6400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opLeftCell="A31" workbookViewId="0">
      <selection activeCell="A22" sqref="A22:J22"/>
    </sheetView>
  </sheetViews>
  <sheetFormatPr defaultRowHeight="12.75"/>
  <cols>
    <col min="1" max="1" width="31.33203125" customWidth="1"/>
    <col min="2" max="2" width="18.6640625" customWidth="1"/>
    <col min="3" max="3" width="18.1640625" customWidth="1"/>
    <col min="4" max="4" width="17.33203125" customWidth="1"/>
    <col min="5" max="5" width="18" customWidth="1"/>
    <col min="6" max="6" width="18.6640625" customWidth="1"/>
    <col min="7" max="7" width="16.83203125" customWidth="1"/>
    <col min="8" max="8" width="16.5" customWidth="1"/>
    <col min="9" max="9" width="11.33203125" customWidth="1"/>
    <col min="10" max="10" width="18.1640625" customWidth="1"/>
    <col min="13" max="13" width="17.6640625" customWidth="1"/>
  </cols>
  <sheetData>
    <row r="1" spans="1:10" ht="14.2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5.75" customHeight="1">
      <c r="A2" s="1"/>
      <c r="B2" s="1"/>
      <c r="C2" s="1"/>
      <c r="D2" s="1"/>
      <c r="E2" s="2" t="s">
        <v>47</v>
      </c>
      <c r="F2" s="1"/>
      <c r="G2" s="1"/>
      <c r="H2" s="1"/>
      <c r="I2" s="1"/>
      <c r="J2" s="1"/>
    </row>
    <row r="3" spans="1:10" ht="15.75" customHeight="1">
      <c r="A3" s="162" t="s">
        <v>1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5.75" customHeight="1">
      <c r="A4" s="2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ht="15.75" customHeight="1">
      <c r="A5" s="163" t="s">
        <v>3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0" ht="57.95" customHeight="1">
      <c r="A6" s="16" t="s">
        <v>4</v>
      </c>
      <c r="B6" s="16" t="s">
        <v>5</v>
      </c>
      <c r="C6" s="17" t="s">
        <v>6</v>
      </c>
      <c r="D6" s="16" t="s">
        <v>7</v>
      </c>
      <c r="E6" s="108" t="s">
        <v>195</v>
      </c>
      <c r="F6" s="23" t="s">
        <v>8</v>
      </c>
      <c r="G6" s="16" t="s">
        <v>9</v>
      </c>
      <c r="H6" s="16" t="s">
        <v>10</v>
      </c>
      <c r="I6" s="16" t="s">
        <v>11</v>
      </c>
      <c r="J6" s="107" t="s">
        <v>12</v>
      </c>
    </row>
    <row r="7" spans="1:10" ht="14.45" customHeight="1">
      <c r="A7" s="3" t="s">
        <v>13</v>
      </c>
      <c r="B7" s="4">
        <v>40</v>
      </c>
      <c r="C7" s="5">
        <v>2660</v>
      </c>
      <c r="D7" s="5">
        <f>C7*68.75%</f>
        <v>1828.75</v>
      </c>
      <c r="E7" s="6">
        <v>0</v>
      </c>
      <c r="F7" s="5">
        <f>12*22</f>
        <v>264</v>
      </c>
      <c r="G7" s="5">
        <f>C7+D7+E7+F7</f>
        <v>4752.75</v>
      </c>
      <c r="H7" s="4">
        <v>1</v>
      </c>
      <c r="I7" s="4">
        <v>8</v>
      </c>
      <c r="J7" s="5">
        <f>I7*H7*G7</f>
        <v>38022</v>
      </c>
    </row>
    <row r="8" spans="1:10" ht="14.45" customHeight="1">
      <c r="A8" s="3" t="s">
        <v>14</v>
      </c>
      <c r="B8" s="4">
        <v>40</v>
      </c>
      <c r="C8" s="5">
        <v>2562.35</v>
      </c>
      <c r="D8" s="5">
        <f t="shared" ref="D8:D12" si="0">C8*68.75%</f>
        <v>1761.6156249999999</v>
      </c>
      <c r="E8" s="109">
        <f>((8*22)-C8*6%)</f>
        <v>22.259000000000015</v>
      </c>
      <c r="F8" s="5">
        <f>12*22</f>
        <v>264</v>
      </c>
      <c r="G8" s="5">
        <f t="shared" ref="G8:G12" si="1">C8+D8+E8+F8</f>
        <v>4610.2246249999998</v>
      </c>
      <c r="H8" s="4">
        <v>1</v>
      </c>
      <c r="I8" s="4">
        <v>8</v>
      </c>
      <c r="J8" s="5">
        <f t="shared" ref="J8:J12" si="2">I8*H8*G8</f>
        <v>36881.796999999999</v>
      </c>
    </row>
    <row r="9" spans="1:10" ht="14.45" customHeight="1">
      <c r="A9" s="3" t="s">
        <v>15</v>
      </c>
      <c r="B9" s="4">
        <v>30</v>
      </c>
      <c r="C9" s="5">
        <v>2463</v>
      </c>
      <c r="D9" s="5">
        <f t="shared" si="0"/>
        <v>1693.3125</v>
      </c>
      <c r="E9" s="109">
        <f t="shared" ref="E9:E12" si="3">((8*22)-C9*6%)</f>
        <v>28.22</v>
      </c>
      <c r="F9" s="149">
        <v>0</v>
      </c>
      <c r="G9" s="5">
        <f t="shared" si="1"/>
        <v>4184.5325000000003</v>
      </c>
      <c r="H9" s="4">
        <v>1</v>
      </c>
      <c r="I9" s="4">
        <v>8</v>
      </c>
      <c r="J9" s="5">
        <f t="shared" si="2"/>
        <v>33476.26</v>
      </c>
    </row>
    <row r="10" spans="1:10" ht="14.45" customHeight="1">
      <c r="A10" s="3" t="s">
        <v>16</v>
      </c>
      <c r="B10" s="4">
        <v>20</v>
      </c>
      <c r="C10" s="5">
        <v>1400</v>
      </c>
      <c r="D10" s="5">
        <f t="shared" si="0"/>
        <v>962.5</v>
      </c>
      <c r="E10" s="109">
        <f t="shared" si="3"/>
        <v>92</v>
      </c>
      <c r="F10" s="149">
        <v>0</v>
      </c>
      <c r="G10" s="5">
        <f t="shared" si="1"/>
        <v>2454.5</v>
      </c>
      <c r="H10" s="4">
        <v>3</v>
      </c>
      <c r="I10" s="4">
        <v>8</v>
      </c>
      <c r="J10" s="5">
        <f t="shared" si="2"/>
        <v>58908</v>
      </c>
    </row>
    <row r="11" spans="1:10" ht="14.45" customHeight="1">
      <c r="A11" s="3" t="s">
        <v>17</v>
      </c>
      <c r="B11" s="4">
        <v>40</v>
      </c>
      <c r="C11" s="5">
        <v>1050</v>
      </c>
      <c r="D11" s="5">
        <f t="shared" si="0"/>
        <v>721.875</v>
      </c>
      <c r="E11" s="109">
        <f t="shared" si="3"/>
        <v>113</v>
      </c>
      <c r="F11" s="5">
        <f>12*22</f>
        <v>264</v>
      </c>
      <c r="G11" s="5">
        <f t="shared" si="1"/>
        <v>2148.875</v>
      </c>
      <c r="H11" s="4">
        <v>1</v>
      </c>
      <c r="I11" s="4">
        <v>8</v>
      </c>
      <c r="J11" s="5">
        <f t="shared" si="2"/>
        <v>17191</v>
      </c>
    </row>
    <row r="12" spans="1:10" ht="14.25" customHeight="1">
      <c r="A12" s="3" t="s">
        <v>18</v>
      </c>
      <c r="B12" s="4">
        <v>40</v>
      </c>
      <c r="C12" s="5">
        <v>1000</v>
      </c>
      <c r="D12" s="5">
        <f t="shared" si="0"/>
        <v>687.5</v>
      </c>
      <c r="E12" s="109">
        <f t="shared" si="3"/>
        <v>116</v>
      </c>
      <c r="F12" s="5">
        <f>12*22</f>
        <v>264</v>
      </c>
      <c r="G12" s="5">
        <f t="shared" si="1"/>
        <v>2067.5</v>
      </c>
      <c r="H12" s="4">
        <v>2</v>
      </c>
      <c r="I12" s="4">
        <v>8</v>
      </c>
      <c r="J12" s="5">
        <f t="shared" si="2"/>
        <v>33080</v>
      </c>
    </row>
    <row r="13" spans="1:10" ht="14.25" customHeight="1">
      <c r="A13" s="19" t="s">
        <v>12</v>
      </c>
      <c r="B13" s="11"/>
      <c r="C13" s="11"/>
      <c r="D13" s="11"/>
      <c r="E13" s="11"/>
      <c r="F13" s="11"/>
      <c r="G13" s="11"/>
      <c r="H13" s="20">
        <v>9</v>
      </c>
      <c r="I13" s="11"/>
      <c r="J13" s="15">
        <f>SUM(J7:J12)</f>
        <v>217559.057</v>
      </c>
    </row>
    <row r="14" spans="1:10" ht="12.2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0" ht="12.75" customHeight="1">
      <c r="A15" s="19" t="s">
        <v>19</v>
      </c>
      <c r="B15" s="21" t="s">
        <v>20</v>
      </c>
      <c r="C15" s="21" t="s">
        <v>21</v>
      </c>
      <c r="D15" s="21" t="s">
        <v>12</v>
      </c>
      <c r="E15" s="165"/>
      <c r="F15" s="166"/>
      <c r="G15" s="166"/>
      <c r="H15" s="166"/>
      <c r="I15" s="166"/>
      <c r="J15" s="166"/>
    </row>
    <row r="16" spans="1:10" ht="12.75" customHeight="1">
      <c r="A16" s="7" t="s">
        <v>22</v>
      </c>
      <c r="B16" s="8">
        <v>6</v>
      </c>
      <c r="C16" s="132">
        <v>25</v>
      </c>
      <c r="D16" s="9">
        <f>B16*C16</f>
        <v>150</v>
      </c>
      <c r="E16" s="165"/>
      <c r="F16" s="166"/>
      <c r="G16" s="166"/>
      <c r="H16" s="166"/>
      <c r="I16" s="166"/>
      <c r="J16" s="166"/>
    </row>
    <row r="17" spans="1:13" ht="13.5" customHeight="1">
      <c r="A17" s="7" t="s">
        <v>23</v>
      </c>
      <c r="B17" s="8">
        <v>6</v>
      </c>
      <c r="C17" s="132">
        <v>25</v>
      </c>
      <c r="D17" s="9">
        <f t="shared" ref="D17:D19" si="4">B17*C17</f>
        <v>150</v>
      </c>
      <c r="E17" s="165"/>
      <c r="F17" s="166"/>
      <c r="G17" s="166"/>
      <c r="H17" s="166"/>
      <c r="I17" s="166"/>
      <c r="J17" s="166"/>
    </row>
    <row r="18" spans="1:13" ht="12.75" customHeight="1">
      <c r="A18" s="7" t="s">
        <v>24</v>
      </c>
      <c r="B18" s="8">
        <v>3</v>
      </c>
      <c r="C18" s="132">
        <v>50</v>
      </c>
      <c r="D18" s="9">
        <f t="shared" si="4"/>
        <v>150</v>
      </c>
      <c r="E18" s="165"/>
      <c r="F18" s="166"/>
      <c r="G18" s="166"/>
      <c r="H18" s="166"/>
      <c r="I18" s="166"/>
      <c r="J18" s="166"/>
    </row>
    <row r="19" spans="1:13" ht="12.75" customHeight="1">
      <c r="A19" s="7" t="s">
        <v>25</v>
      </c>
      <c r="B19" s="8">
        <v>3</v>
      </c>
      <c r="C19" s="132">
        <v>50</v>
      </c>
      <c r="D19" s="9">
        <f t="shared" si="4"/>
        <v>150</v>
      </c>
      <c r="E19" s="165"/>
      <c r="F19" s="166"/>
      <c r="G19" s="166"/>
      <c r="H19" s="166"/>
      <c r="I19" s="166"/>
      <c r="J19" s="166"/>
      <c r="M19" s="148"/>
    </row>
    <row r="20" spans="1:13" ht="12.75" customHeight="1">
      <c r="A20" s="19" t="s">
        <v>12</v>
      </c>
      <c r="B20" s="20">
        <f>SUM(B16:B19)</f>
        <v>18</v>
      </c>
      <c r="C20" s="11"/>
      <c r="D20" s="14">
        <f>SUM(D16:D19)</f>
        <v>600</v>
      </c>
      <c r="E20" s="165"/>
      <c r="F20" s="166"/>
      <c r="G20" s="166"/>
      <c r="H20" s="166"/>
      <c r="I20" s="166"/>
      <c r="J20" s="166"/>
    </row>
    <row r="21" spans="1:13" ht="12.75" customHeight="1">
      <c r="A21" s="105"/>
      <c r="B21" s="146"/>
      <c r="C21" s="145"/>
      <c r="D21" s="147"/>
      <c r="E21" s="144"/>
      <c r="F21" s="144"/>
      <c r="G21" s="144"/>
      <c r="H21" s="144"/>
      <c r="I21" s="144"/>
      <c r="J21" s="144"/>
    </row>
    <row r="22" spans="1:13" ht="12.75" customHeight="1">
      <c r="A22" s="169" t="s">
        <v>26</v>
      </c>
      <c r="B22" s="169"/>
      <c r="C22" s="169"/>
      <c r="D22" s="169"/>
      <c r="E22" s="169"/>
      <c r="F22" s="169"/>
      <c r="G22" s="169"/>
      <c r="H22" s="169"/>
      <c r="I22" s="169"/>
      <c r="J22" s="169"/>
    </row>
    <row r="23" spans="1:13" ht="25.5" customHeight="1">
      <c r="A23" s="16" t="s">
        <v>4</v>
      </c>
      <c r="B23" s="17" t="s">
        <v>6</v>
      </c>
      <c r="C23" s="18" t="s">
        <v>27</v>
      </c>
      <c r="D23" s="22" t="s">
        <v>28</v>
      </c>
      <c r="E23" s="18" t="s">
        <v>29</v>
      </c>
      <c r="F23" s="18" t="s">
        <v>30</v>
      </c>
      <c r="G23" s="16" t="s">
        <v>9</v>
      </c>
      <c r="H23" s="16" t="s">
        <v>31</v>
      </c>
      <c r="I23" s="110" t="s">
        <v>32</v>
      </c>
      <c r="J23" s="16" t="s">
        <v>12</v>
      </c>
    </row>
    <row r="24" spans="1:13" ht="14.25" customHeight="1">
      <c r="A24" s="3" t="s">
        <v>33</v>
      </c>
      <c r="B24" s="6">
        <v>900</v>
      </c>
      <c r="C24" s="9">
        <f>B24*5%</f>
        <v>45</v>
      </c>
      <c r="D24" s="9">
        <f>B24*11%</f>
        <v>99</v>
      </c>
      <c r="E24" s="9">
        <f>B24-C24-D24</f>
        <v>756</v>
      </c>
      <c r="F24" s="9">
        <f>B24*20%</f>
        <v>180</v>
      </c>
      <c r="G24" s="10">
        <f>B24+F24</f>
        <v>1080</v>
      </c>
      <c r="H24" s="8">
        <v>8</v>
      </c>
      <c r="I24" s="8">
        <v>1</v>
      </c>
      <c r="J24" s="5">
        <f>G24*H24*I24</f>
        <v>8640</v>
      </c>
    </row>
    <row r="25" spans="1:13" ht="28.5" customHeight="1">
      <c r="A25" s="170" t="s">
        <v>34</v>
      </c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13" ht="33" customHeight="1">
      <c r="A26" s="16" t="s">
        <v>4</v>
      </c>
      <c r="B26" s="110" t="s">
        <v>35</v>
      </c>
      <c r="C26" s="16" t="s">
        <v>190</v>
      </c>
      <c r="D26" s="16" t="s">
        <v>197</v>
      </c>
      <c r="E26" s="16" t="s">
        <v>36</v>
      </c>
      <c r="F26" s="111"/>
      <c r="G26" s="16" t="s">
        <v>9</v>
      </c>
      <c r="H26" s="16" t="s">
        <v>31</v>
      </c>
      <c r="I26" s="110" t="s">
        <v>32</v>
      </c>
      <c r="J26" s="16" t="s">
        <v>12</v>
      </c>
    </row>
    <row r="27" spans="1:13" ht="12.75" customHeight="1">
      <c r="A27" s="7" t="s">
        <v>204</v>
      </c>
      <c r="B27" s="8">
        <v>20</v>
      </c>
      <c r="C27" s="132">
        <v>455</v>
      </c>
      <c r="D27" s="9">
        <f>8*22</f>
        <v>176</v>
      </c>
      <c r="E27" s="112" t="s">
        <v>37</v>
      </c>
      <c r="F27" s="115"/>
      <c r="G27" s="113">
        <f>C27+D27</f>
        <v>631</v>
      </c>
      <c r="H27" s="8">
        <v>8</v>
      </c>
      <c r="I27" s="8">
        <v>3</v>
      </c>
      <c r="J27" s="5">
        <f>I27*H27*G27</f>
        <v>15144</v>
      </c>
      <c r="K27" s="167"/>
      <c r="L27" s="168"/>
      <c r="M27" s="168"/>
    </row>
    <row r="28" spans="1:13" ht="12.75" customHeight="1">
      <c r="A28" s="19" t="s">
        <v>12</v>
      </c>
      <c r="B28" s="11"/>
      <c r="C28" s="11"/>
      <c r="D28" s="11"/>
      <c r="E28" s="11"/>
      <c r="F28" s="114"/>
      <c r="G28" s="11"/>
      <c r="H28" s="11"/>
      <c r="I28" s="8">
        <v>3</v>
      </c>
      <c r="J28" s="12">
        <f>SUM(J27)</f>
        <v>15144</v>
      </c>
    </row>
    <row r="29" spans="1:13" ht="12.75" customHeight="1">
      <c r="A29" s="105"/>
      <c r="B29" s="106"/>
      <c r="C29" s="106"/>
      <c r="D29" s="106"/>
      <c r="E29" s="106"/>
      <c r="F29" s="106"/>
      <c r="G29" s="106"/>
      <c r="H29" s="106"/>
      <c r="I29" s="116"/>
      <c r="J29" s="117"/>
    </row>
    <row r="30" spans="1:13" ht="12.75" customHeight="1">
      <c r="A30" s="125" t="s">
        <v>36</v>
      </c>
      <c r="B30" s="125"/>
      <c r="C30" s="125"/>
      <c r="D30" s="125"/>
      <c r="E30" s="125"/>
      <c r="F30" s="125"/>
      <c r="G30" s="125"/>
      <c r="H30" s="125"/>
      <c r="I30" s="126"/>
      <c r="J30" s="126"/>
    </row>
    <row r="31" spans="1:13" ht="25.5" customHeight="1">
      <c r="A31" s="118" t="s">
        <v>38</v>
      </c>
      <c r="B31" s="119" t="s">
        <v>39</v>
      </c>
      <c r="C31" s="120" t="s">
        <v>40</v>
      </c>
      <c r="D31" s="121"/>
      <c r="E31" s="120" t="s">
        <v>41</v>
      </c>
      <c r="F31" s="122" t="s">
        <v>42</v>
      </c>
      <c r="G31" s="123" t="s">
        <v>32</v>
      </c>
      <c r="H31" s="124" t="s">
        <v>43</v>
      </c>
      <c r="I31" s="165"/>
      <c r="J31" s="166"/>
    </row>
    <row r="32" spans="1:13" ht="12.75" customHeight="1">
      <c r="A32" s="7" t="s">
        <v>44</v>
      </c>
      <c r="B32" s="11"/>
      <c r="C32" s="13" t="s">
        <v>45</v>
      </c>
      <c r="D32" s="11"/>
      <c r="E32" s="132">
        <v>25</v>
      </c>
      <c r="F32" s="8">
        <v>8</v>
      </c>
      <c r="G32" s="8">
        <v>3</v>
      </c>
      <c r="H32" s="14">
        <f>E32*F32*G32</f>
        <v>600</v>
      </c>
      <c r="I32" s="165"/>
      <c r="J32" s="166"/>
    </row>
    <row r="33" spans="1:10" ht="12.75" customHeight="1">
      <c r="A33" s="171" t="s">
        <v>12</v>
      </c>
      <c r="B33" s="172"/>
      <c r="C33" s="173"/>
      <c r="D33" s="11"/>
      <c r="E33" s="11"/>
      <c r="F33" s="11"/>
      <c r="G33" s="11"/>
      <c r="H33" s="14">
        <f>H32</f>
        <v>600</v>
      </c>
      <c r="I33" s="165"/>
      <c r="J33" s="166"/>
    </row>
    <row r="34" spans="1:10" ht="14.45" customHeight="1">
      <c r="A34" s="157" t="s">
        <v>46</v>
      </c>
      <c r="B34" s="157"/>
      <c r="C34" s="157"/>
      <c r="D34" s="157"/>
      <c r="E34" s="157"/>
      <c r="F34" s="157"/>
      <c r="G34" s="157"/>
      <c r="H34" s="157"/>
      <c r="I34" s="158"/>
      <c r="J34" s="12">
        <f>J13+D20+J24+J28+H33</f>
        <v>242543.057</v>
      </c>
    </row>
    <row r="35" spans="1:10" ht="14.45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4"/>
    </row>
    <row r="36" spans="1:10" ht="14.4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4"/>
    </row>
    <row r="37" spans="1:10" ht="14.4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4"/>
    </row>
    <row r="38" spans="1:10" ht="14.4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4"/>
    </row>
    <row r="41" spans="1:10">
      <c r="A41" s="160"/>
      <c r="B41" s="160"/>
      <c r="C41" s="160"/>
      <c r="D41" s="143" t="s">
        <v>202</v>
      </c>
      <c r="E41" s="143" t="s">
        <v>202</v>
      </c>
      <c r="F41" s="143" t="s">
        <v>203</v>
      </c>
    </row>
    <row r="42" spans="1:10">
      <c r="A42" s="24" t="s">
        <v>191</v>
      </c>
      <c r="B42" s="25"/>
      <c r="C42" s="26" t="s">
        <v>48</v>
      </c>
      <c r="D42" s="26" t="s">
        <v>49</v>
      </c>
      <c r="E42" s="26" t="s">
        <v>50</v>
      </c>
      <c r="F42" s="26" t="s">
        <v>51</v>
      </c>
      <c r="G42" s="26" t="s">
        <v>48</v>
      </c>
    </row>
    <row r="43" spans="1:10">
      <c r="A43" s="159" t="s">
        <v>52</v>
      </c>
      <c r="B43" s="159"/>
      <c r="C43" s="27">
        <f>J34</f>
        <v>242543.057</v>
      </c>
      <c r="D43" s="28">
        <f>C43/8*3</f>
        <v>90953.646374999997</v>
      </c>
      <c r="E43" s="28">
        <f>C43/8*3</f>
        <v>90953.646374999997</v>
      </c>
      <c r="F43" s="29">
        <f>C43/8*2</f>
        <v>60635.76425</v>
      </c>
      <c r="G43" s="31">
        <f t="shared" ref="G43:G54" si="5">SUM(D43:F43)</f>
        <v>242543.057</v>
      </c>
    </row>
    <row r="44" spans="1:10">
      <c r="A44" s="159" t="s">
        <v>53</v>
      </c>
      <c r="B44" s="159"/>
      <c r="C44" s="27">
        <f>'MATERIAL ESPORTIVO'!E49</f>
        <v>33864.5</v>
      </c>
      <c r="D44" s="30">
        <f>C44/2*1</f>
        <v>16932.25</v>
      </c>
      <c r="E44" s="32">
        <f>C44/2*1</f>
        <v>16932.25</v>
      </c>
      <c r="F44" s="33"/>
      <c r="G44" s="31">
        <f t="shared" si="5"/>
        <v>33864.5</v>
      </c>
    </row>
    <row r="45" spans="1:10">
      <c r="A45" s="154" t="s">
        <v>54</v>
      </c>
      <c r="B45" s="154"/>
      <c r="C45" s="27">
        <f>UNIFORME!G36</f>
        <v>53152</v>
      </c>
      <c r="D45" s="30">
        <f>C45/2*1</f>
        <v>26576</v>
      </c>
      <c r="E45" s="32">
        <f>C45/2*1</f>
        <v>26576</v>
      </c>
      <c r="F45" s="34"/>
      <c r="G45" s="31">
        <f t="shared" si="5"/>
        <v>53152</v>
      </c>
    </row>
    <row r="46" spans="1:10">
      <c r="A46" s="154" t="s">
        <v>55</v>
      </c>
      <c r="B46" s="154"/>
      <c r="C46" s="27">
        <f>DIVERSOS!F17</f>
        <v>6612</v>
      </c>
      <c r="D46" s="30">
        <f t="shared" ref="D46:D50" si="6">C46</f>
        <v>6612</v>
      </c>
      <c r="E46" s="32"/>
      <c r="F46" s="34"/>
      <c r="G46" s="31">
        <f t="shared" si="5"/>
        <v>6612</v>
      </c>
    </row>
    <row r="47" spans="1:10">
      <c r="A47" s="154" t="s">
        <v>56</v>
      </c>
      <c r="B47" s="154"/>
      <c r="C47" s="27">
        <f>DIVERSOS!F22</f>
        <v>5100</v>
      </c>
      <c r="D47" s="30">
        <f t="shared" si="6"/>
        <v>5100</v>
      </c>
      <c r="E47" s="32"/>
      <c r="F47" s="34"/>
      <c r="G47" s="31">
        <f t="shared" si="5"/>
        <v>5100</v>
      </c>
    </row>
    <row r="48" spans="1:10">
      <c r="A48" s="154" t="s">
        <v>57</v>
      </c>
      <c r="B48" s="154"/>
      <c r="C48" s="27">
        <f>DIVERSOS!F8</f>
        <v>10200</v>
      </c>
      <c r="D48" s="30">
        <v>0</v>
      </c>
      <c r="E48" s="32">
        <f>SUM(C48:D48)</f>
        <v>10200</v>
      </c>
      <c r="F48" s="34"/>
      <c r="G48" s="31">
        <f t="shared" si="5"/>
        <v>10200</v>
      </c>
    </row>
    <row r="49" spans="1:7">
      <c r="A49" s="155" t="s">
        <v>58</v>
      </c>
      <c r="B49" s="155"/>
      <c r="C49" s="35">
        <f>[1]DIVERSOS!G32</f>
        <v>6400</v>
      </c>
      <c r="D49" s="36">
        <f t="shared" si="6"/>
        <v>6400</v>
      </c>
      <c r="E49" s="36"/>
      <c r="F49" s="36"/>
      <c r="G49" s="36">
        <f t="shared" si="5"/>
        <v>6400</v>
      </c>
    </row>
    <row r="50" spans="1:7">
      <c r="A50" s="154" t="s">
        <v>59</v>
      </c>
      <c r="B50" s="154"/>
      <c r="C50" s="27">
        <f>DIVERSOS!F37</f>
        <v>841.26</v>
      </c>
      <c r="D50" s="30">
        <f t="shared" si="6"/>
        <v>841.26</v>
      </c>
      <c r="E50" s="31"/>
      <c r="F50" s="31"/>
      <c r="G50" s="31">
        <f t="shared" si="5"/>
        <v>841.26</v>
      </c>
    </row>
    <row r="51" spans="1:7">
      <c r="A51" s="156" t="s">
        <v>60</v>
      </c>
      <c r="B51" s="156"/>
      <c r="C51" s="27">
        <f>SUM(C43:C50)</f>
        <v>358712.81700000004</v>
      </c>
      <c r="D51" s="31">
        <f>SUM(D43:D50)</f>
        <v>153415.15637500002</v>
      </c>
      <c r="E51" s="31">
        <f>SUM(E43:E50)</f>
        <v>144661.89637500001</v>
      </c>
      <c r="F51" s="31">
        <f>SUM(F43:F50)</f>
        <v>60635.76425</v>
      </c>
      <c r="G51" s="31">
        <f t="shared" si="5"/>
        <v>358712.81700000004</v>
      </c>
    </row>
    <row r="52" spans="1:7">
      <c r="A52" s="150" t="s">
        <v>61</v>
      </c>
      <c r="B52" s="150"/>
      <c r="C52" s="37">
        <f>C43+C44+C45+C46+C47+C48+C50</f>
        <v>352312.81700000004</v>
      </c>
      <c r="D52" s="37">
        <f>D43+D44+D45+D46+D47+D48+D50</f>
        <v>147015.15637500002</v>
      </c>
      <c r="E52" s="30">
        <f>SUM(E51)</f>
        <v>144661.89637500001</v>
      </c>
      <c r="F52" s="30">
        <f>SUM(F44:F51)</f>
        <v>60635.76425</v>
      </c>
      <c r="G52" s="37">
        <f t="shared" si="5"/>
        <v>352312.81700000004</v>
      </c>
    </row>
    <row r="53" spans="1:7">
      <c r="A53" s="151" t="s">
        <v>62</v>
      </c>
      <c r="B53" s="151"/>
      <c r="C53" s="38">
        <f>C49</f>
        <v>6400</v>
      </c>
      <c r="D53" s="38">
        <f>D49</f>
        <v>6400</v>
      </c>
      <c r="E53" s="39"/>
      <c r="F53" s="39"/>
      <c r="G53" s="38">
        <f t="shared" si="5"/>
        <v>6400</v>
      </c>
    </row>
    <row r="54" spans="1:7">
      <c r="A54" s="152" t="s">
        <v>63</v>
      </c>
      <c r="B54" s="153"/>
      <c r="C54" s="40">
        <f>SUM(C52:C53)</f>
        <v>358712.81700000004</v>
      </c>
      <c r="D54" s="40">
        <f>SUM(D52:D53)</f>
        <v>153415.15637500002</v>
      </c>
      <c r="E54" s="40">
        <f>SUM(E52:E53)</f>
        <v>144661.89637500001</v>
      </c>
      <c r="F54" s="40">
        <f>SUM(F52)</f>
        <v>60635.76425</v>
      </c>
      <c r="G54" s="40">
        <f t="shared" si="5"/>
        <v>358712.81700000004</v>
      </c>
    </row>
    <row r="58" spans="1:7">
      <c r="A58">
        <v>358612.81699999998</v>
      </c>
    </row>
  </sheetData>
  <mergeCells count="24">
    <mergeCell ref="K27:M27"/>
    <mergeCell ref="A22:J22"/>
    <mergeCell ref="A25:J25"/>
    <mergeCell ref="I31:J33"/>
    <mergeCell ref="A33:C33"/>
    <mergeCell ref="A1:J1"/>
    <mergeCell ref="A3:J3"/>
    <mergeCell ref="A5:J5"/>
    <mergeCell ref="A14:J14"/>
    <mergeCell ref="E15:J20"/>
    <mergeCell ref="A34:I34"/>
    <mergeCell ref="A43:B43"/>
    <mergeCell ref="A44:B44"/>
    <mergeCell ref="A45:B45"/>
    <mergeCell ref="A46:B46"/>
    <mergeCell ref="A41:C41"/>
    <mergeCell ref="A52:B52"/>
    <mergeCell ref="A53:B53"/>
    <mergeCell ref="A54:B54"/>
    <mergeCell ref="A47:B47"/>
    <mergeCell ref="A48:B48"/>
    <mergeCell ref="A49:B49"/>
    <mergeCell ref="A50:B50"/>
    <mergeCell ref="A51:B51"/>
  </mergeCells>
  <pageMargins left="0.15748031496062992" right="0.19685039370078741" top="0.31496062992125984" bottom="0.31496062992125984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A7" sqref="A7:E7"/>
    </sheetView>
  </sheetViews>
  <sheetFormatPr defaultColWidth="10.33203125" defaultRowHeight="12.75"/>
  <cols>
    <col min="1" max="1" width="23.1640625" style="42" customWidth="1"/>
    <col min="2" max="2" width="12.5" style="42" customWidth="1"/>
    <col min="3" max="3" width="64.5" style="42" customWidth="1"/>
    <col min="4" max="4" width="18.33203125" style="42" customWidth="1"/>
    <col min="5" max="5" width="16.6640625" style="42" bestFit="1" customWidth="1"/>
    <col min="6" max="16384" width="10.33203125" style="42"/>
  </cols>
  <sheetData>
    <row r="1" spans="1:9" ht="14.25">
      <c r="A1" s="178" t="s">
        <v>64</v>
      </c>
      <c r="B1" s="178"/>
      <c r="C1" s="178"/>
      <c r="D1" s="178"/>
      <c r="E1" s="178"/>
      <c r="F1" s="41"/>
    </row>
    <row r="2" spans="1:9" ht="15">
      <c r="A2" s="179" t="s">
        <v>47</v>
      </c>
      <c r="B2" s="179"/>
      <c r="C2" s="179"/>
      <c r="D2" s="179"/>
      <c r="E2" s="179"/>
    </row>
    <row r="3" spans="1:9" ht="15">
      <c r="A3" s="179" t="s">
        <v>65</v>
      </c>
      <c r="B3" s="179"/>
      <c r="C3" s="179"/>
      <c r="D3" s="179"/>
      <c r="E3" s="179"/>
    </row>
    <row r="4" spans="1:9" ht="15">
      <c r="A4" s="179" t="s">
        <v>66</v>
      </c>
      <c r="B4" s="179"/>
      <c r="C4" s="179"/>
      <c r="D4" s="179"/>
      <c r="E4" s="179"/>
    </row>
    <row r="5" spans="1:9" ht="15">
      <c r="A5" s="43"/>
      <c r="B5" s="44"/>
      <c r="C5" s="43"/>
      <c r="D5" s="44"/>
    </row>
    <row r="6" spans="1:9">
      <c r="A6" s="180" t="s">
        <v>67</v>
      </c>
      <c r="B6" s="181"/>
      <c r="C6" s="182"/>
    </row>
    <row r="7" spans="1:9">
      <c r="A7" s="186" t="s">
        <v>68</v>
      </c>
      <c r="B7" s="187"/>
      <c r="C7" s="187"/>
      <c r="D7" s="187"/>
      <c r="E7" s="188"/>
    </row>
    <row r="8" spans="1:9" ht="25.5">
      <c r="A8" s="45" t="s">
        <v>69</v>
      </c>
      <c r="B8" s="45" t="s">
        <v>70</v>
      </c>
      <c r="C8" s="45" t="s">
        <v>71</v>
      </c>
      <c r="D8" s="46" t="s">
        <v>72</v>
      </c>
      <c r="E8" s="46" t="s">
        <v>73</v>
      </c>
    </row>
    <row r="9" spans="1:9" ht="38.25">
      <c r="A9" s="47" t="s">
        <v>74</v>
      </c>
      <c r="B9" s="48">
        <v>100</v>
      </c>
      <c r="C9" s="49" t="s">
        <v>75</v>
      </c>
      <c r="D9" s="127">
        <v>32.9</v>
      </c>
      <c r="E9" s="51">
        <f>D9*B9</f>
        <v>3290</v>
      </c>
    </row>
    <row r="10" spans="1:9" ht="38.25">
      <c r="A10" s="47" t="s">
        <v>76</v>
      </c>
      <c r="B10" s="48">
        <v>20</v>
      </c>
      <c r="C10" s="52" t="s">
        <v>77</v>
      </c>
      <c r="D10" s="127">
        <v>114</v>
      </c>
      <c r="E10" s="51">
        <f t="shared" ref="E10:E15" si="0">D10*B10</f>
        <v>2280</v>
      </c>
    </row>
    <row r="11" spans="1:9" ht="25.5">
      <c r="A11" s="47" t="s">
        <v>78</v>
      </c>
      <c r="B11" s="48">
        <v>25</v>
      </c>
      <c r="C11" s="52" t="s">
        <v>79</v>
      </c>
      <c r="D11" s="127">
        <v>76.2</v>
      </c>
      <c r="E11" s="51">
        <f t="shared" si="0"/>
        <v>1905</v>
      </c>
    </row>
    <row r="12" spans="1:9" ht="25.5">
      <c r="A12" s="47" t="s">
        <v>80</v>
      </c>
      <c r="B12" s="48">
        <v>25</v>
      </c>
      <c r="C12" s="52" t="s">
        <v>81</v>
      </c>
      <c r="D12" s="127">
        <v>66</v>
      </c>
      <c r="E12" s="51">
        <f t="shared" si="0"/>
        <v>1650</v>
      </c>
    </row>
    <row r="13" spans="1:9" ht="57.75" customHeight="1">
      <c r="A13" s="47" t="s">
        <v>82</v>
      </c>
      <c r="B13" s="48">
        <v>20</v>
      </c>
      <c r="C13" s="56" t="s">
        <v>83</v>
      </c>
      <c r="D13" s="127">
        <v>60.9</v>
      </c>
      <c r="E13" s="51">
        <f t="shared" si="0"/>
        <v>1218</v>
      </c>
    </row>
    <row r="14" spans="1:9" ht="30" customHeight="1">
      <c r="A14" s="47" t="s">
        <v>84</v>
      </c>
      <c r="B14" s="48">
        <v>15</v>
      </c>
      <c r="C14" s="56" t="s">
        <v>85</v>
      </c>
      <c r="D14" s="127">
        <v>65.400000000000006</v>
      </c>
      <c r="E14" s="51">
        <f t="shared" si="0"/>
        <v>981.00000000000011</v>
      </c>
    </row>
    <row r="15" spans="1:9" ht="25.5">
      <c r="A15" s="47" t="s">
        <v>86</v>
      </c>
      <c r="B15" s="48">
        <v>40</v>
      </c>
      <c r="C15" s="53" t="s">
        <v>87</v>
      </c>
      <c r="D15" s="128">
        <v>82.4</v>
      </c>
      <c r="E15" s="51">
        <f t="shared" si="0"/>
        <v>3296</v>
      </c>
    </row>
    <row r="16" spans="1:9" s="55" customFormat="1">
      <c r="A16" s="174" t="s">
        <v>88</v>
      </c>
      <c r="B16" s="175"/>
      <c r="C16" s="175"/>
      <c r="D16" s="176"/>
      <c r="E16" s="54">
        <f>SUM(E9:E15)</f>
        <v>14620</v>
      </c>
      <c r="I16" s="42"/>
    </row>
    <row r="17" spans="1:5" ht="15" customHeight="1">
      <c r="A17" s="183" t="s">
        <v>89</v>
      </c>
      <c r="B17" s="184"/>
      <c r="C17" s="184"/>
      <c r="D17" s="184"/>
      <c r="E17" s="185"/>
    </row>
    <row r="18" spans="1:5" ht="25.5">
      <c r="A18" s="45" t="s">
        <v>69</v>
      </c>
      <c r="B18" s="45" t="s">
        <v>70</v>
      </c>
      <c r="C18" s="45" t="s">
        <v>71</v>
      </c>
      <c r="D18" s="46" t="s">
        <v>72</v>
      </c>
      <c r="E18" s="46" t="s">
        <v>73</v>
      </c>
    </row>
    <row r="19" spans="1:5" ht="25.5">
      <c r="A19" s="53" t="s">
        <v>90</v>
      </c>
      <c r="B19" s="48">
        <v>30</v>
      </c>
      <c r="C19" s="52" t="s">
        <v>91</v>
      </c>
      <c r="D19" s="127">
        <v>23.9</v>
      </c>
      <c r="E19" s="51">
        <f>D19*B19</f>
        <v>717</v>
      </c>
    </row>
    <row r="20" spans="1:5" ht="25.5">
      <c r="A20" s="53" t="s">
        <v>92</v>
      </c>
      <c r="B20" s="48">
        <v>60</v>
      </c>
      <c r="C20" s="52" t="s">
        <v>93</v>
      </c>
      <c r="D20" s="127">
        <v>14.6</v>
      </c>
      <c r="E20" s="51">
        <f t="shared" ref="E20:E27" si="1">D20*B20</f>
        <v>876</v>
      </c>
    </row>
    <row r="21" spans="1:5" ht="25.5">
      <c r="A21" s="53" t="s">
        <v>94</v>
      </c>
      <c r="B21" s="48">
        <v>30</v>
      </c>
      <c r="C21" s="52" t="s">
        <v>95</v>
      </c>
      <c r="D21" s="127">
        <v>32</v>
      </c>
      <c r="E21" s="51">
        <f t="shared" si="1"/>
        <v>960</v>
      </c>
    </row>
    <row r="22" spans="1:5" ht="25.5">
      <c r="A22" s="53" t="s">
        <v>96</v>
      </c>
      <c r="B22" s="48">
        <v>30</v>
      </c>
      <c r="C22" s="52" t="s">
        <v>97</v>
      </c>
      <c r="D22" s="127">
        <v>46.6</v>
      </c>
      <c r="E22" s="51">
        <f t="shared" si="1"/>
        <v>1398</v>
      </c>
    </row>
    <row r="23" spans="1:5" ht="25.5">
      <c r="A23" s="53" t="s">
        <v>98</v>
      </c>
      <c r="B23" s="48">
        <v>30</v>
      </c>
      <c r="C23" s="52" t="s">
        <v>99</v>
      </c>
      <c r="D23" s="127">
        <v>50.3</v>
      </c>
      <c r="E23" s="51">
        <f t="shared" si="1"/>
        <v>1509</v>
      </c>
    </row>
    <row r="24" spans="1:5">
      <c r="A24" s="53" t="s">
        <v>100</v>
      </c>
      <c r="B24" s="48">
        <v>30</v>
      </c>
      <c r="C24" s="52" t="s">
        <v>101</v>
      </c>
      <c r="D24" s="127">
        <v>13.9</v>
      </c>
      <c r="E24" s="51">
        <f t="shared" si="1"/>
        <v>417</v>
      </c>
    </row>
    <row r="25" spans="1:5">
      <c r="A25" s="53" t="s">
        <v>102</v>
      </c>
      <c r="B25" s="48">
        <v>30</v>
      </c>
      <c r="C25" s="52" t="s">
        <v>103</v>
      </c>
      <c r="D25" s="127">
        <v>22.6</v>
      </c>
      <c r="E25" s="51">
        <f t="shared" si="1"/>
        <v>678</v>
      </c>
    </row>
    <row r="26" spans="1:5">
      <c r="A26" s="53" t="s">
        <v>104</v>
      </c>
      <c r="B26" s="48">
        <v>30</v>
      </c>
      <c r="C26" s="52" t="s">
        <v>105</v>
      </c>
      <c r="D26" s="127">
        <v>28.6</v>
      </c>
      <c r="E26" s="51">
        <f t="shared" si="1"/>
        <v>858</v>
      </c>
    </row>
    <row r="27" spans="1:5" ht="25.5">
      <c r="A27" s="53" t="s">
        <v>106</v>
      </c>
      <c r="B27" s="48">
        <v>1</v>
      </c>
      <c r="C27" s="56" t="s">
        <v>107</v>
      </c>
      <c r="D27" s="127">
        <v>700</v>
      </c>
      <c r="E27" s="51">
        <f t="shared" si="1"/>
        <v>700</v>
      </c>
    </row>
    <row r="28" spans="1:5" s="55" customFormat="1">
      <c r="A28" s="174" t="s">
        <v>88</v>
      </c>
      <c r="B28" s="175"/>
      <c r="C28" s="175"/>
      <c r="D28" s="176"/>
      <c r="E28" s="54">
        <f>SUM(E19:E27)</f>
        <v>8113</v>
      </c>
    </row>
    <row r="29" spans="1:5">
      <c r="A29" s="177" t="s">
        <v>114</v>
      </c>
      <c r="B29" s="177"/>
      <c r="C29" s="177"/>
      <c r="D29" s="177"/>
      <c r="E29" s="177"/>
    </row>
    <row r="30" spans="1:5" ht="25.5">
      <c r="A30" s="45" t="s">
        <v>69</v>
      </c>
      <c r="B30" s="45" t="s">
        <v>70</v>
      </c>
      <c r="C30" s="45" t="s">
        <v>71</v>
      </c>
      <c r="D30" s="46" t="s">
        <v>72</v>
      </c>
      <c r="E30" s="46" t="s">
        <v>73</v>
      </c>
    </row>
    <row r="31" spans="1:5" ht="51">
      <c r="A31" s="47" t="s">
        <v>108</v>
      </c>
      <c r="B31" s="48">
        <v>30</v>
      </c>
      <c r="C31" s="56" t="s">
        <v>115</v>
      </c>
      <c r="D31" s="129">
        <v>67.7</v>
      </c>
      <c r="E31" s="51">
        <f>D31*B31</f>
        <v>2031</v>
      </c>
    </row>
    <row r="32" spans="1:5" ht="25.5">
      <c r="A32" s="47" t="s">
        <v>109</v>
      </c>
      <c r="B32" s="48">
        <v>4</v>
      </c>
      <c r="C32" s="56" t="s">
        <v>116</v>
      </c>
      <c r="D32" s="129">
        <v>116</v>
      </c>
      <c r="E32" s="51">
        <f t="shared" ref="E32:E38" si="2">D32*B32</f>
        <v>464</v>
      </c>
    </row>
    <row r="33" spans="1:5">
      <c r="A33" s="58" t="s">
        <v>110</v>
      </c>
      <c r="B33" s="48">
        <v>2</v>
      </c>
      <c r="C33" s="57" t="s">
        <v>117</v>
      </c>
      <c r="D33" s="129">
        <v>15</v>
      </c>
      <c r="E33" s="51">
        <f t="shared" si="2"/>
        <v>30</v>
      </c>
    </row>
    <row r="34" spans="1:5" ht="25.5">
      <c r="A34" s="47" t="s">
        <v>111</v>
      </c>
      <c r="B34" s="48">
        <v>15</v>
      </c>
      <c r="C34" s="47" t="s">
        <v>118</v>
      </c>
      <c r="D34" s="129">
        <v>35.9</v>
      </c>
      <c r="E34" s="51">
        <f t="shared" si="2"/>
        <v>538.5</v>
      </c>
    </row>
    <row r="35" spans="1:5">
      <c r="A35" s="58" t="s">
        <v>119</v>
      </c>
      <c r="B35" s="48">
        <v>2</v>
      </c>
      <c r="C35" s="56" t="s">
        <v>120</v>
      </c>
      <c r="D35" s="129">
        <v>18</v>
      </c>
      <c r="E35" s="51">
        <f t="shared" si="2"/>
        <v>36</v>
      </c>
    </row>
    <row r="36" spans="1:5" ht="38.25">
      <c r="A36" s="47" t="s">
        <v>112</v>
      </c>
      <c r="B36" s="48">
        <v>100</v>
      </c>
      <c r="C36" s="47" t="s">
        <v>113</v>
      </c>
      <c r="D36" s="129">
        <v>5.0999999999999996</v>
      </c>
      <c r="E36" s="51">
        <f t="shared" si="2"/>
        <v>509.99999999999994</v>
      </c>
    </row>
    <row r="37" spans="1:5" ht="76.5">
      <c r="A37" s="47" t="s">
        <v>205</v>
      </c>
      <c r="B37" s="48">
        <v>200</v>
      </c>
      <c r="C37" s="47" t="s">
        <v>207</v>
      </c>
      <c r="D37" s="129">
        <v>12.9</v>
      </c>
      <c r="E37" s="51">
        <f t="shared" si="2"/>
        <v>2580</v>
      </c>
    </row>
    <row r="38" spans="1:5" ht="38.25">
      <c r="A38" s="47" t="s">
        <v>206</v>
      </c>
      <c r="B38" s="48">
        <v>200</v>
      </c>
      <c r="C38" s="47" t="s">
        <v>208</v>
      </c>
      <c r="D38" s="129">
        <v>20.9</v>
      </c>
      <c r="E38" s="51">
        <f t="shared" si="2"/>
        <v>4180</v>
      </c>
    </row>
    <row r="39" spans="1:5">
      <c r="A39" s="174" t="s">
        <v>88</v>
      </c>
      <c r="B39" s="175"/>
      <c r="C39" s="175"/>
      <c r="D39" s="176"/>
      <c r="E39" s="54">
        <f>SUM(E31:E38)</f>
        <v>10369.5</v>
      </c>
    </row>
    <row r="40" spans="1:5" s="60" customFormat="1">
      <c r="A40" s="177" t="s">
        <v>171</v>
      </c>
      <c r="B40" s="177"/>
      <c r="C40" s="177"/>
      <c r="D40" s="177"/>
      <c r="E40" s="177"/>
    </row>
    <row r="41" spans="1:5" s="60" customFormat="1" ht="25.5">
      <c r="A41" s="45" t="s">
        <v>69</v>
      </c>
      <c r="B41" s="45" t="s">
        <v>70</v>
      </c>
      <c r="C41" s="45" t="s">
        <v>71</v>
      </c>
      <c r="D41" s="46" t="s">
        <v>72</v>
      </c>
      <c r="E41" s="46" t="s">
        <v>73</v>
      </c>
    </row>
    <row r="42" spans="1:5" s="60" customFormat="1" ht="38.25">
      <c r="A42" s="47" t="s">
        <v>172</v>
      </c>
      <c r="B42" s="48">
        <v>2</v>
      </c>
      <c r="C42" s="47" t="s">
        <v>173</v>
      </c>
      <c r="D42" s="127">
        <v>101</v>
      </c>
      <c r="E42" s="51">
        <f t="shared" ref="E42:E46" si="3">D42*B42</f>
        <v>202</v>
      </c>
    </row>
    <row r="43" spans="1:5" s="60" customFormat="1" ht="25.5">
      <c r="A43" s="47" t="s">
        <v>174</v>
      </c>
      <c r="B43" s="48">
        <v>2</v>
      </c>
      <c r="C43" s="47" t="s">
        <v>175</v>
      </c>
      <c r="D43" s="127">
        <v>119</v>
      </c>
      <c r="E43" s="51">
        <f t="shared" si="3"/>
        <v>238</v>
      </c>
    </row>
    <row r="44" spans="1:5" s="60" customFormat="1" ht="25.5">
      <c r="A44" s="47" t="s">
        <v>176</v>
      </c>
      <c r="B44" s="48">
        <v>2</v>
      </c>
      <c r="C44" s="47" t="s">
        <v>177</v>
      </c>
      <c r="D44" s="127">
        <v>25.5</v>
      </c>
      <c r="E44" s="51">
        <f t="shared" si="3"/>
        <v>51</v>
      </c>
    </row>
    <row r="45" spans="1:5" s="60" customFormat="1" ht="25.5">
      <c r="A45" s="47" t="s">
        <v>178</v>
      </c>
      <c r="B45" s="48">
        <v>2</v>
      </c>
      <c r="C45" s="47" t="s">
        <v>179</v>
      </c>
      <c r="D45" s="127">
        <v>34</v>
      </c>
      <c r="E45" s="51">
        <f t="shared" si="3"/>
        <v>68</v>
      </c>
    </row>
    <row r="46" spans="1:5" s="60" customFormat="1" ht="25.5">
      <c r="A46" s="47" t="s">
        <v>180</v>
      </c>
      <c r="B46" s="48">
        <v>1</v>
      </c>
      <c r="C46" s="47" t="s">
        <v>181</v>
      </c>
      <c r="D46" s="127">
        <v>158</v>
      </c>
      <c r="E46" s="51">
        <f t="shared" si="3"/>
        <v>158</v>
      </c>
    </row>
    <row r="47" spans="1:5" s="60" customFormat="1">
      <c r="A47" s="47" t="s">
        <v>182</v>
      </c>
      <c r="B47" s="48">
        <v>1</v>
      </c>
      <c r="C47" s="47" t="s">
        <v>183</v>
      </c>
      <c r="D47" s="50">
        <v>45</v>
      </c>
      <c r="E47" s="51">
        <f>D47*B47</f>
        <v>45</v>
      </c>
    </row>
    <row r="48" spans="1:5" s="60" customFormat="1">
      <c r="A48" s="174" t="s">
        <v>88</v>
      </c>
      <c r="B48" s="175"/>
      <c r="C48" s="175"/>
      <c r="D48" s="176"/>
      <c r="E48" s="54">
        <f>SUM(E42:E47)</f>
        <v>762</v>
      </c>
    </row>
    <row r="49" spans="1:5">
      <c r="A49" s="174" t="s">
        <v>184</v>
      </c>
      <c r="B49" s="175"/>
      <c r="C49" s="175"/>
      <c r="D49" s="176"/>
      <c r="E49" s="54">
        <f>E48+E39+E28+E16</f>
        <v>33864.5</v>
      </c>
    </row>
    <row r="51" spans="1:5">
      <c r="E51" s="135">
        <v>33864.5</v>
      </c>
    </row>
    <row r="52" spans="1:5">
      <c r="E52" s="135">
        <v>3386.45</v>
      </c>
    </row>
    <row r="53" spans="1:5">
      <c r="E53" s="135">
        <f>SUM(E51:E52)</f>
        <v>37250.949999999997</v>
      </c>
    </row>
  </sheetData>
  <mergeCells count="14">
    <mergeCell ref="A39:D39"/>
    <mergeCell ref="A49:D49"/>
    <mergeCell ref="A40:E40"/>
    <mergeCell ref="A48:D48"/>
    <mergeCell ref="A1:E1"/>
    <mergeCell ref="A2:E2"/>
    <mergeCell ref="A3:E3"/>
    <mergeCell ref="A4:E4"/>
    <mergeCell ref="A6:C6"/>
    <mergeCell ref="A29:E29"/>
    <mergeCell ref="A16:D16"/>
    <mergeCell ref="A17:E17"/>
    <mergeCell ref="A28:D28"/>
    <mergeCell ref="A7:E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opLeftCell="A25" workbookViewId="0">
      <selection activeCell="H40" sqref="H39:H40"/>
    </sheetView>
  </sheetViews>
  <sheetFormatPr defaultColWidth="9" defaultRowHeight="12.75"/>
  <cols>
    <col min="1" max="1" width="7.33203125" style="60" customWidth="1"/>
    <col min="2" max="2" width="30.6640625" style="60" customWidth="1"/>
    <col min="3" max="3" width="44.83203125" style="60" customWidth="1"/>
    <col min="4" max="4" width="9" style="60"/>
    <col min="5" max="5" width="10.1640625" style="60" customWidth="1"/>
    <col min="6" max="6" width="15" style="60" customWidth="1"/>
    <col min="7" max="7" width="22" style="60" customWidth="1"/>
    <col min="8" max="8" width="16.5" style="60" customWidth="1"/>
    <col min="9" max="16384" width="9" style="60"/>
  </cols>
  <sheetData>
    <row r="1" spans="1:8" ht="14.25">
      <c r="A1" s="178" t="s">
        <v>64</v>
      </c>
      <c r="B1" s="178"/>
      <c r="C1" s="178"/>
      <c r="D1" s="178"/>
      <c r="E1" s="178"/>
      <c r="F1" s="178"/>
      <c r="G1" s="59"/>
    </row>
    <row r="2" spans="1:8" ht="14.25">
      <c r="A2" s="59"/>
      <c r="B2" s="59"/>
      <c r="C2" s="59"/>
      <c r="D2" s="59"/>
      <c r="E2" s="59"/>
      <c r="F2" s="59"/>
      <c r="G2" s="59"/>
    </row>
    <row r="3" spans="1:8" ht="15">
      <c r="A3" s="179" t="s">
        <v>47</v>
      </c>
      <c r="B3" s="179"/>
      <c r="C3" s="179"/>
      <c r="D3" s="179"/>
      <c r="E3" s="179"/>
      <c r="F3" s="179"/>
      <c r="G3" s="43"/>
    </row>
    <row r="4" spans="1:8" ht="15">
      <c r="A4" s="179" t="s">
        <v>122</v>
      </c>
      <c r="B4" s="179"/>
      <c r="C4" s="179"/>
      <c r="D4" s="179"/>
      <c r="E4" s="179"/>
      <c r="F4" s="179"/>
      <c r="G4" s="43"/>
    </row>
    <row r="5" spans="1:8" ht="15">
      <c r="A5" s="179"/>
      <c r="B5" s="179"/>
      <c r="C5" s="179"/>
      <c r="D5" s="179"/>
      <c r="E5" s="179"/>
      <c r="F5" s="179"/>
      <c r="G5" s="43"/>
    </row>
    <row r="6" spans="1:8" ht="15">
      <c r="A6" s="61"/>
      <c r="B6" s="43"/>
      <c r="C6" s="43"/>
      <c r="D6" s="43"/>
      <c r="E6" s="43"/>
      <c r="F6" s="43"/>
      <c r="G6" s="43"/>
    </row>
    <row r="7" spans="1:8">
      <c r="A7" s="199" t="s">
        <v>123</v>
      </c>
      <c r="B7" s="200"/>
      <c r="C7" s="200"/>
      <c r="D7" s="200"/>
      <c r="E7" s="200"/>
      <c r="F7" s="200"/>
      <c r="G7" s="201"/>
    </row>
    <row r="8" spans="1:8" ht="25.5">
      <c r="A8" s="62" t="s">
        <v>124</v>
      </c>
      <c r="B8" s="62" t="s">
        <v>125</v>
      </c>
      <c r="C8" s="62" t="s">
        <v>126</v>
      </c>
      <c r="D8" s="62" t="s">
        <v>192</v>
      </c>
      <c r="E8" s="62" t="s">
        <v>70</v>
      </c>
      <c r="F8" s="62" t="s">
        <v>127</v>
      </c>
      <c r="G8" s="62" t="s">
        <v>128</v>
      </c>
    </row>
    <row r="9" spans="1:8" ht="144.75" customHeight="1">
      <c r="A9" s="136">
        <v>1</v>
      </c>
      <c r="B9" s="136" t="s">
        <v>200</v>
      </c>
      <c r="C9" s="139" t="s">
        <v>129</v>
      </c>
      <c r="D9" s="136" t="s">
        <v>130</v>
      </c>
      <c r="E9" s="136">
        <v>33</v>
      </c>
      <c r="F9" s="140">
        <v>44</v>
      </c>
      <c r="G9" s="63">
        <f>E9*F9</f>
        <v>1452</v>
      </c>
      <c r="H9" s="130"/>
    </row>
    <row r="10" spans="1:8" ht="57" customHeight="1">
      <c r="A10" s="136">
        <v>2</v>
      </c>
      <c r="B10" s="136" t="s">
        <v>209</v>
      </c>
      <c r="C10" s="139" t="s">
        <v>131</v>
      </c>
      <c r="D10" s="136" t="s">
        <v>130</v>
      </c>
      <c r="E10" s="136">
        <v>4</v>
      </c>
      <c r="F10" s="140">
        <v>60</v>
      </c>
      <c r="G10" s="63">
        <f>E10*F10</f>
        <v>240</v>
      </c>
      <c r="H10" s="130"/>
    </row>
    <row r="11" spans="1:8" ht="36">
      <c r="A11" s="136">
        <v>3</v>
      </c>
      <c r="B11" s="136" t="s">
        <v>198</v>
      </c>
      <c r="C11" s="141" t="s">
        <v>199</v>
      </c>
      <c r="D11" s="136" t="s">
        <v>130</v>
      </c>
      <c r="E11" s="136">
        <v>8</v>
      </c>
      <c r="F11" s="140">
        <v>45</v>
      </c>
      <c r="G11" s="63">
        <f>E11*F11</f>
        <v>360</v>
      </c>
      <c r="H11" s="130"/>
    </row>
    <row r="12" spans="1:8" ht="12.75" customHeight="1">
      <c r="A12" s="198" t="s">
        <v>48</v>
      </c>
      <c r="B12" s="198"/>
      <c r="C12" s="198"/>
      <c r="D12" s="64"/>
      <c r="E12" s="64"/>
      <c r="F12" s="64"/>
      <c r="G12" s="65">
        <f>SUM(G9:G11)</f>
        <v>2052</v>
      </c>
    </row>
    <row r="14" spans="1:8">
      <c r="A14" s="177" t="s">
        <v>68</v>
      </c>
      <c r="B14" s="177"/>
      <c r="C14" s="177"/>
      <c r="D14" s="177"/>
      <c r="E14" s="177"/>
      <c r="F14" s="177"/>
      <c r="G14" s="66"/>
    </row>
    <row r="15" spans="1:8" ht="25.5">
      <c r="A15" s="62" t="s">
        <v>124</v>
      </c>
      <c r="B15" s="62" t="s">
        <v>132</v>
      </c>
      <c r="C15" s="62" t="s">
        <v>126</v>
      </c>
      <c r="D15" s="62" t="s">
        <v>192</v>
      </c>
      <c r="E15" s="62" t="s">
        <v>70</v>
      </c>
      <c r="F15" s="62" t="s">
        <v>127</v>
      </c>
      <c r="G15" s="62" t="s">
        <v>128</v>
      </c>
    </row>
    <row r="16" spans="1:8" ht="76.5">
      <c r="A16" s="136">
        <v>1</v>
      </c>
      <c r="B16" s="136" t="s">
        <v>133</v>
      </c>
      <c r="C16" s="136" t="s">
        <v>134</v>
      </c>
      <c r="D16" s="136" t="s">
        <v>130</v>
      </c>
      <c r="E16" s="136">
        <v>200</v>
      </c>
      <c r="F16" s="137">
        <v>20</v>
      </c>
      <c r="G16" s="67">
        <f>E16*F16</f>
        <v>4000</v>
      </c>
    </row>
    <row r="17" spans="1:7" ht="63.75">
      <c r="A17" s="136">
        <v>2</v>
      </c>
      <c r="B17" s="136" t="s">
        <v>135</v>
      </c>
      <c r="C17" s="136" t="s">
        <v>136</v>
      </c>
      <c r="D17" s="136" t="s">
        <v>130</v>
      </c>
      <c r="E17" s="136">
        <v>100</v>
      </c>
      <c r="F17" s="137">
        <v>105</v>
      </c>
      <c r="G17" s="67">
        <f>E17*F17</f>
        <v>10500</v>
      </c>
    </row>
    <row r="18" spans="1:7">
      <c r="A18" s="198" t="s">
        <v>48</v>
      </c>
      <c r="B18" s="198"/>
      <c r="C18" s="198"/>
      <c r="D18" s="198"/>
      <c r="E18" s="68"/>
      <c r="F18" s="69"/>
      <c r="G18" s="65">
        <f>SUM(G16:G17)</f>
        <v>14500</v>
      </c>
    </row>
    <row r="20" spans="1:7">
      <c r="A20" s="177" t="s">
        <v>137</v>
      </c>
      <c r="B20" s="177"/>
      <c r="C20" s="177"/>
      <c r="D20" s="177"/>
      <c r="E20" s="177"/>
      <c r="F20" s="177"/>
      <c r="G20" s="66"/>
    </row>
    <row r="21" spans="1:7" ht="25.5">
      <c r="A21" s="62" t="s">
        <v>124</v>
      </c>
      <c r="B21" s="62" t="s">
        <v>132</v>
      </c>
      <c r="C21" s="62" t="s">
        <v>126</v>
      </c>
      <c r="D21" s="62" t="s">
        <v>192</v>
      </c>
      <c r="E21" s="62" t="s">
        <v>70</v>
      </c>
      <c r="F21" s="62" t="s">
        <v>127</v>
      </c>
      <c r="G21" s="62" t="s">
        <v>128</v>
      </c>
    </row>
    <row r="22" spans="1:7" ht="76.5">
      <c r="A22" s="136">
        <v>1</v>
      </c>
      <c r="B22" s="136" t="s">
        <v>138</v>
      </c>
      <c r="C22" s="136" t="s">
        <v>134</v>
      </c>
      <c r="D22" s="136" t="s">
        <v>130</v>
      </c>
      <c r="E22" s="136">
        <v>200</v>
      </c>
      <c r="F22" s="137">
        <v>20</v>
      </c>
      <c r="G22" s="67">
        <f>E22*F22</f>
        <v>4000</v>
      </c>
    </row>
    <row r="23" spans="1:7">
      <c r="A23" s="198" t="s">
        <v>48</v>
      </c>
      <c r="B23" s="198"/>
      <c r="C23" s="198"/>
      <c r="D23" s="198"/>
      <c r="E23" s="68"/>
      <c r="F23" s="70"/>
      <c r="G23" s="65">
        <f>SUM(G22)</f>
        <v>4000</v>
      </c>
    </row>
    <row r="25" spans="1:7">
      <c r="A25" s="192" t="s">
        <v>139</v>
      </c>
      <c r="B25" s="193"/>
      <c r="C25" s="193"/>
      <c r="D25" s="193"/>
      <c r="E25" s="193"/>
      <c r="F25" s="194"/>
      <c r="G25" s="66"/>
    </row>
    <row r="26" spans="1:7" ht="25.5">
      <c r="A26" s="62" t="s">
        <v>124</v>
      </c>
      <c r="B26" s="62" t="s">
        <v>125</v>
      </c>
      <c r="C26" s="62" t="s">
        <v>126</v>
      </c>
      <c r="D26" s="62" t="s">
        <v>192</v>
      </c>
      <c r="E26" s="62" t="s">
        <v>70</v>
      </c>
      <c r="F26" s="62" t="s">
        <v>127</v>
      </c>
      <c r="G26" s="62" t="s">
        <v>128</v>
      </c>
    </row>
    <row r="27" spans="1:7" ht="76.5">
      <c r="A27" s="136">
        <v>1</v>
      </c>
      <c r="B27" s="136" t="s">
        <v>133</v>
      </c>
      <c r="C27" s="136" t="s">
        <v>134</v>
      </c>
      <c r="D27" s="136" t="s">
        <v>130</v>
      </c>
      <c r="E27" s="138">
        <v>400</v>
      </c>
      <c r="F27" s="137">
        <v>20</v>
      </c>
      <c r="G27" s="67">
        <f>E27*F27</f>
        <v>8000</v>
      </c>
    </row>
    <row r="28" spans="1:7" ht="25.5" customHeight="1">
      <c r="A28" s="136">
        <v>2</v>
      </c>
      <c r="B28" s="136" t="s">
        <v>193</v>
      </c>
      <c r="C28" s="136" t="s">
        <v>140</v>
      </c>
      <c r="D28" s="136" t="s">
        <v>130</v>
      </c>
      <c r="E28" s="136">
        <v>200</v>
      </c>
      <c r="F28" s="137">
        <v>20</v>
      </c>
      <c r="G28" s="67">
        <f>E28*F28</f>
        <v>4000</v>
      </c>
    </row>
    <row r="29" spans="1:7" ht="15" customHeight="1">
      <c r="A29" s="198" t="s">
        <v>48</v>
      </c>
      <c r="B29" s="198"/>
      <c r="C29" s="198"/>
      <c r="D29" s="71"/>
      <c r="E29" s="72"/>
      <c r="F29" s="70"/>
      <c r="G29" s="70">
        <f>SUM(G27:G28)</f>
        <v>12000</v>
      </c>
    </row>
    <row r="31" spans="1:7">
      <c r="A31" s="192" t="s">
        <v>185</v>
      </c>
      <c r="B31" s="193"/>
      <c r="C31" s="193"/>
      <c r="D31" s="193"/>
      <c r="E31" s="193"/>
      <c r="F31" s="193"/>
      <c r="G31" s="194"/>
    </row>
    <row r="32" spans="1:7" ht="25.5">
      <c r="A32" s="62" t="s">
        <v>124</v>
      </c>
      <c r="B32" s="62" t="s">
        <v>125</v>
      </c>
      <c r="C32" s="62" t="s">
        <v>126</v>
      </c>
      <c r="D32" s="62" t="s">
        <v>192</v>
      </c>
      <c r="E32" s="62" t="s">
        <v>70</v>
      </c>
      <c r="F32" s="62" t="s">
        <v>186</v>
      </c>
      <c r="G32" s="62" t="s">
        <v>128</v>
      </c>
    </row>
    <row r="33" spans="1:7" ht="76.5">
      <c r="A33" s="136">
        <v>1</v>
      </c>
      <c r="B33" s="136" t="s">
        <v>141</v>
      </c>
      <c r="C33" s="136" t="s">
        <v>134</v>
      </c>
      <c r="D33" s="136" t="s">
        <v>130</v>
      </c>
      <c r="E33" s="138">
        <v>400</v>
      </c>
      <c r="F33" s="137">
        <v>20</v>
      </c>
      <c r="G33" s="67">
        <f>E33*F33</f>
        <v>8000</v>
      </c>
    </row>
    <row r="34" spans="1:7" ht="63.75">
      <c r="A34" s="136">
        <v>2</v>
      </c>
      <c r="B34" s="136" t="s">
        <v>187</v>
      </c>
      <c r="C34" s="136" t="s">
        <v>188</v>
      </c>
      <c r="D34" s="136" t="s">
        <v>130</v>
      </c>
      <c r="E34" s="136">
        <v>200</v>
      </c>
      <c r="F34" s="137">
        <v>63</v>
      </c>
      <c r="G34" s="67">
        <f>E34*F34</f>
        <v>12600</v>
      </c>
    </row>
    <row r="35" spans="1:7">
      <c r="A35" s="195" t="s">
        <v>48</v>
      </c>
      <c r="B35" s="196"/>
      <c r="C35" s="197"/>
      <c r="D35" s="73"/>
      <c r="E35" s="73"/>
      <c r="F35" s="73"/>
      <c r="G35" s="65">
        <f>SUM(G33:G34)</f>
        <v>20600</v>
      </c>
    </row>
    <row r="36" spans="1:7" ht="15">
      <c r="A36" s="189" t="s">
        <v>121</v>
      </c>
      <c r="B36" s="190"/>
      <c r="C36" s="191"/>
      <c r="D36" s="74"/>
      <c r="E36" s="74"/>
      <c r="F36" s="74"/>
      <c r="G36" s="75">
        <f>G12+G18+G23+G29+G35</f>
        <v>53152</v>
      </c>
    </row>
  </sheetData>
  <mergeCells count="15">
    <mergeCell ref="A12:C12"/>
    <mergeCell ref="A1:F1"/>
    <mergeCell ref="A3:F3"/>
    <mergeCell ref="A4:F4"/>
    <mergeCell ref="A5:F5"/>
    <mergeCell ref="A7:G7"/>
    <mergeCell ref="A36:C36"/>
    <mergeCell ref="A31:G31"/>
    <mergeCell ref="A35:C35"/>
    <mergeCell ref="A14:F14"/>
    <mergeCell ref="A18:D18"/>
    <mergeCell ref="A20:F20"/>
    <mergeCell ref="A23:D23"/>
    <mergeCell ref="A25:F25"/>
    <mergeCell ref="A29:C2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G15" sqref="G15"/>
    </sheetView>
  </sheetViews>
  <sheetFormatPr defaultColWidth="10.33203125" defaultRowHeight="14.25"/>
  <cols>
    <col min="1" max="1" width="9.1640625" style="76" customWidth="1"/>
    <col min="2" max="2" width="26.1640625" style="100" customWidth="1"/>
    <col min="3" max="3" width="15.6640625" style="76" customWidth="1"/>
    <col min="4" max="4" width="12.1640625" style="76" customWidth="1"/>
    <col min="5" max="5" width="14.6640625" style="76" customWidth="1"/>
    <col min="6" max="6" width="16.83203125" style="76" customWidth="1"/>
    <col min="7" max="7" width="15" style="76" customWidth="1"/>
    <col min="8" max="16384" width="10.33203125" style="76"/>
  </cols>
  <sheetData>
    <row r="1" spans="1:10">
      <c r="A1" s="178" t="s">
        <v>64</v>
      </c>
      <c r="B1" s="178"/>
      <c r="C1" s="178"/>
      <c r="D1" s="178"/>
      <c r="E1" s="178"/>
      <c r="F1" s="178"/>
    </row>
    <row r="2" spans="1:10" ht="15">
      <c r="A2" s="179" t="s">
        <v>47</v>
      </c>
      <c r="B2" s="179"/>
      <c r="C2" s="179"/>
      <c r="D2" s="179"/>
      <c r="E2" s="179"/>
      <c r="F2" s="179"/>
    </row>
    <row r="3" spans="1:10" ht="15">
      <c r="A3" s="179" t="s">
        <v>142</v>
      </c>
      <c r="B3" s="179"/>
      <c r="C3" s="179"/>
      <c r="D3" s="179"/>
      <c r="E3" s="179"/>
      <c r="F3" s="179"/>
      <c r="G3" s="179"/>
    </row>
    <row r="4" spans="1:10" ht="15">
      <c r="A4" s="179"/>
      <c r="B4" s="179"/>
      <c r="C4" s="179"/>
      <c r="D4" s="179"/>
      <c r="E4" s="179"/>
      <c r="F4" s="179"/>
    </row>
    <row r="5" spans="1:10">
      <c r="A5" s="202" t="s">
        <v>143</v>
      </c>
      <c r="B5" s="202"/>
      <c r="C5" s="202"/>
      <c r="D5" s="202"/>
      <c r="E5" s="202"/>
      <c r="F5" s="202"/>
    </row>
    <row r="6" spans="1:10">
      <c r="A6" s="77" t="s">
        <v>124</v>
      </c>
      <c r="B6" s="78" t="s">
        <v>144</v>
      </c>
      <c r="C6" s="77" t="s">
        <v>145</v>
      </c>
      <c r="D6" s="77" t="s">
        <v>70</v>
      </c>
      <c r="E6" s="77" t="s">
        <v>146</v>
      </c>
      <c r="F6" s="77" t="s">
        <v>147</v>
      </c>
    </row>
    <row r="7" spans="1:10" ht="25.5">
      <c r="A7" s="79">
        <v>1</v>
      </c>
      <c r="B7" s="103" t="s">
        <v>148</v>
      </c>
      <c r="C7" s="79" t="s">
        <v>130</v>
      </c>
      <c r="D7" s="81">
        <v>1200</v>
      </c>
      <c r="E7" s="131">
        <v>8.5</v>
      </c>
      <c r="F7" s="82">
        <f>D7*E7</f>
        <v>10200</v>
      </c>
    </row>
    <row r="8" spans="1:10" s="84" customFormat="1">
      <c r="A8" s="207" t="s">
        <v>48</v>
      </c>
      <c r="B8" s="209"/>
      <c r="C8" s="209"/>
      <c r="D8" s="209"/>
      <c r="E8" s="209"/>
      <c r="F8" s="83">
        <f>SUM(F7)</f>
        <v>10200</v>
      </c>
    </row>
    <row r="9" spans="1:10">
      <c r="A9" s="210"/>
      <c r="B9" s="210"/>
      <c r="C9" s="210"/>
      <c r="D9" s="210"/>
      <c r="E9" s="210"/>
      <c r="F9" s="210"/>
      <c r="J9" s="85"/>
    </row>
    <row r="10" spans="1:10">
      <c r="A10" s="202" t="s">
        <v>149</v>
      </c>
      <c r="B10" s="202"/>
      <c r="C10" s="202"/>
      <c r="D10" s="202"/>
      <c r="E10" s="202"/>
      <c r="F10" s="202"/>
      <c r="J10" s="85"/>
    </row>
    <row r="11" spans="1:10">
      <c r="A11" s="77" t="s">
        <v>124</v>
      </c>
      <c r="B11" s="77" t="s">
        <v>144</v>
      </c>
      <c r="C11" s="77" t="s">
        <v>145</v>
      </c>
      <c r="D11" s="77" t="s">
        <v>150</v>
      </c>
      <c r="E11" s="77" t="s">
        <v>146</v>
      </c>
      <c r="F11" s="77" t="s">
        <v>151</v>
      </c>
      <c r="J11" s="86"/>
    </row>
    <row r="12" spans="1:10" ht="28.5" customHeight="1">
      <c r="A12" s="79">
        <v>1</v>
      </c>
      <c r="B12" s="104" t="s">
        <v>152</v>
      </c>
      <c r="C12" s="79" t="s">
        <v>130</v>
      </c>
      <c r="D12" s="81">
        <v>6</v>
      </c>
      <c r="E12" s="131">
        <v>230</v>
      </c>
      <c r="F12" s="88">
        <f>E12*D12</f>
        <v>1380</v>
      </c>
      <c r="J12" s="86"/>
    </row>
    <row r="13" spans="1:10" ht="15.75" customHeight="1">
      <c r="A13" s="79">
        <v>2</v>
      </c>
      <c r="B13" s="103" t="s">
        <v>153</v>
      </c>
      <c r="C13" s="79" t="s">
        <v>130</v>
      </c>
      <c r="D13" s="89">
        <v>1000</v>
      </c>
      <c r="E13" s="131">
        <v>1</v>
      </c>
      <c r="F13" s="88">
        <f>E13*D13</f>
        <v>1000</v>
      </c>
    </row>
    <row r="14" spans="1:10" ht="15.75" customHeight="1">
      <c r="A14" s="79">
        <v>3</v>
      </c>
      <c r="B14" s="103" t="s">
        <v>154</v>
      </c>
      <c r="C14" s="79" t="s">
        <v>130</v>
      </c>
      <c r="D14" s="89">
        <v>200</v>
      </c>
      <c r="E14" s="131">
        <v>7.5</v>
      </c>
      <c r="F14" s="88">
        <f>D14*E14</f>
        <v>1500</v>
      </c>
    </row>
    <row r="15" spans="1:10" ht="37.5" customHeight="1">
      <c r="A15" s="79">
        <v>4</v>
      </c>
      <c r="B15" s="103" t="s">
        <v>155</v>
      </c>
      <c r="C15" s="79" t="s">
        <v>130</v>
      </c>
      <c r="D15" s="81">
        <v>2</v>
      </c>
      <c r="E15" s="131">
        <v>750</v>
      </c>
      <c r="F15" s="88">
        <f>D15*E15</f>
        <v>1500</v>
      </c>
      <c r="G15" s="102" t="s">
        <v>194</v>
      </c>
    </row>
    <row r="16" spans="1:10" ht="76.5">
      <c r="A16" s="79">
        <v>5</v>
      </c>
      <c r="B16" s="103" t="s">
        <v>156</v>
      </c>
      <c r="C16" s="79" t="s">
        <v>130</v>
      </c>
      <c r="D16" s="81">
        <v>700</v>
      </c>
      <c r="E16" s="131">
        <v>1.76</v>
      </c>
      <c r="F16" s="88">
        <f t="shared" ref="F16" si="0">D16*E16</f>
        <v>1232</v>
      </c>
    </row>
    <row r="17" spans="1:7" s="84" customFormat="1">
      <c r="A17" s="207" t="s">
        <v>48</v>
      </c>
      <c r="B17" s="209"/>
      <c r="C17" s="209"/>
      <c r="D17" s="209"/>
      <c r="E17" s="209"/>
      <c r="F17" s="83">
        <f>SUM(F12:F16)</f>
        <v>6612</v>
      </c>
    </row>
    <row r="18" spans="1:7">
      <c r="A18" s="206"/>
      <c r="B18" s="206"/>
      <c r="C18" s="206"/>
      <c r="D18" s="206"/>
      <c r="E18" s="206"/>
      <c r="F18" s="206"/>
    </row>
    <row r="19" spans="1:7">
      <c r="A19" s="202" t="s">
        <v>56</v>
      </c>
      <c r="B19" s="202"/>
      <c r="C19" s="202"/>
      <c r="D19" s="202"/>
      <c r="E19" s="202"/>
      <c r="F19" s="202"/>
    </row>
    <row r="20" spans="1:7">
      <c r="A20" s="77" t="s">
        <v>124</v>
      </c>
      <c r="B20" s="77" t="s">
        <v>144</v>
      </c>
      <c r="C20" s="77" t="s">
        <v>145</v>
      </c>
      <c r="D20" s="77" t="s">
        <v>150</v>
      </c>
      <c r="E20" s="77" t="s">
        <v>146</v>
      </c>
      <c r="F20" s="77" t="s">
        <v>147</v>
      </c>
    </row>
    <row r="21" spans="1:7">
      <c r="A21" s="79">
        <v>1</v>
      </c>
      <c r="B21" s="80" t="s">
        <v>157</v>
      </c>
      <c r="C21" s="79" t="s">
        <v>130</v>
      </c>
      <c r="D21" s="81">
        <v>3</v>
      </c>
      <c r="E21" s="131">
        <v>1700</v>
      </c>
      <c r="F21" s="88">
        <f>D21*E21</f>
        <v>5100</v>
      </c>
    </row>
    <row r="22" spans="1:7">
      <c r="A22" s="207" t="s">
        <v>48</v>
      </c>
      <c r="B22" s="209"/>
      <c r="C22" s="209"/>
      <c r="D22" s="209"/>
      <c r="E22" s="209"/>
      <c r="F22" s="83">
        <f>SUM(F21)</f>
        <v>5100</v>
      </c>
    </row>
    <row r="23" spans="1:7">
      <c r="A23" s="206"/>
      <c r="B23" s="206"/>
      <c r="C23" s="206"/>
      <c r="D23" s="206"/>
      <c r="E23" s="206"/>
      <c r="F23" s="206"/>
    </row>
    <row r="24" spans="1:7">
      <c r="A24" s="202" t="s">
        <v>58</v>
      </c>
      <c r="B24" s="202"/>
      <c r="C24" s="202"/>
      <c r="D24" s="202"/>
      <c r="E24" s="202"/>
      <c r="F24" s="202"/>
      <c r="G24" s="202"/>
    </row>
    <row r="25" spans="1:7">
      <c r="A25" s="207" t="s">
        <v>158</v>
      </c>
      <c r="B25" s="207"/>
      <c r="C25" s="207"/>
      <c r="D25" s="207"/>
      <c r="E25" s="207"/>
      <c r="F25" s="207"/>
      <c r="G25" s="207"/>
    </row>
    <row r="26" spans="1:7" ht="25.5">
      <c r="A26" s="77" t="s">
        <v>124</v>
      </c>
      <c r="B26" s="77" t="s">
        <v>124</v>
      </c>
      <c r="C26" s="77" t="s">
        <v>145</v>
      </c>
      <c r="D26" s="78" t="s">
        <v>126</v>
      </c>
      <c r="E26" s="77" t="s">
        <v>159</v>
      </c>
      <c r="F26" s="77" t="s">
        <v>160</v>
      </c>
      <c r="G26" s="90" t="s">
        <v>189</v>
      </c>
    </row>
    <row r="27" spans="1:7" s="84" customFormat="1">
      <c r="A27" s="208">
        <v>1</v>
      </c>
      <c r="B27" s="208" t="s">
        <v>161</v>
      </c>
      <c r="C27" s="91" t="s">
        <v>130</v>
      </c>
      <c r="D27" s="92" t="s">
        <v>162</v>
      </c>
      <c r="E27" s="92" t="s">
        <v>163</v>
      </c>
      <c r="F27" s="93">
        <v>300</v>
      </c>
      <c r="G27" s="93">
        <f>F27*8</f>
        <v>2400</v>
      </c>
    </row>
    <row r="28" spans="1:7" s="84" customFormat="1">
      <c r="A28" s="208"/>
      <c r="B28" s="208"/>
      <c r="C28" s="91" t="s">
        <v>130</v>
      </c>
      <c r="D28" s="92" t="s">
        <v>164</v>
      </c>
      <c r="E28" s="92" t="s">
        <v>163</v>
      </c>
      <c r="F28" s="93">
        <v>300</v>
      </c>
      <c r="G28" s="93">
        <f t="shared" ref="G28:G29" si="1">F28*8</f>
        <v>2400</v>
      </c>
    </row>
    <row r="29" spans="1:7" s="84" customFormat="1">
      <c r="A29" s="208"/>
      <c r="B29" s="208"/>
      <c r="C29" s="91" t="s">
        <v>130</v>
      </c>
      <c r="D29" s="92" t="s">
        <v>165</v>
      </c>
      <c r="E29" s="92" t="s">
        <v>163</v>
      </c>
      <c r="F29" s="93">
        <v>200</v>
      </c>
      <c r="G29" s="93">
        <f t="shared" si="1"/>
        <v>1600</v>
      </c>
    </row>
    <row r="30" spans="1:7" s="84" customFormat="1">
      <c r="A30" s="207" t="s">
        <v>48</v>
      </c>
      <c r="B30" s="209"/>
      <c r="C30" s="209"/>
      <c r="D30" s="209"/>
      <c r="E30" s="209"/>
      <c r="F30" s="83"/>
      <c r="G30" s="94">
        <f>SUM(G27:G29)</f>
        <v>6400</v>
      </c>
    </row>
    <row r="31" spans="1:7">
      <c r="B31" s="87"/>
    </row>
    <row r="32" spans="1:7">
      <c r="A32" s="202" t="s">
        <v>59</v>
      </c>
      <c r="B32" s="202"/>
      <c r="C32" s="202"/>
      <c r="D32" s="202"/>
      <c r="E32" s="202"/>
      <c r="F32" s="202"/>
    </row>
    <row r="33" spans="1:6" ht="22.5">
      <c r="A33" s="95" t="s">
        <v>124</v>
      </c>
      <c r="B33" s="95" t="s">
        <v>166</v>
      </c>
      <c r="C33" s="95" t="s">
        <v>145</v>
      </c>
      <c r="D33" s="95" t="s">
        <v>167</v>
      </c>
      <c r="E33" s="95" t="s">
        <v>168</v>
      </c>
      <c r="F33" s="95" t="s">
        <v>169</v>
      </c>
    </row>
    <row r="34" spans="1:6" ht="15" customHeight="1">
      <c r="A34" s="96">
        <v>1</v>
      </c>
      <c r="B34" s="97" t="s">
        <v>196</v>
      </c>
      <c r="C34" s="91" t="s">
        <v>130</v>
      </c>
      <c r="D34" s="136">
        <v>1</v>
      </c>
      <c r="E34" s="142">
        <v>206.26</v>
      </c>
      <c r="F34" s="98">
        <f>E34*D34</f>
        <v>206.26</v>
      </c>
    </row>
    <row r="35" spans="1:6" ht="25.5">
      <c r="A35" s="96">
        <v>2</v>
      </c>
      <c r="B35" s="97" t="s">
        <v>170</v>
      </c>
      <c r="C35" s="91" t="s">
        <v>130</v>
      </c>
      <c r="D35" s="136">
        <v>1</v>
      </c>
      <c r="E35" s="142">
        <v>250</v>
      </c>
      <c r="F35" s="98">
        <f t="shared" ref="F35:F36" si="2">E35*D35</f>
        <v>250</v>
      </c>
    </row>
    <row r="36" spans="1:6" ht="25.5">
      <c r="A36" s="96">
        <v>3</v>
      </c>
      <c r="B36" s="97" t="s">
        <v>201</v>
      </c>
      <c r="C36" s="91" t="s">
        <v>130</v>
      </c>
      <c r="D36" s="136">
        <v>1</v>
      </c>
      <c r="E36" s="142">
        <v>385</v>
      </c>
      <c r="F36" s="98">
        <f t="shared" si="2"/>
        <v>385</v>
      </c>
    </row>
    <row r="37" spans="1:6">
      <c r="A37" s="203" t="s">
        <v>48</v>
      </c>
      <c r="B37" s="204"/>
      <c r="C37" s="204"/>
      <c r="D37" s="204"/>
      <c r="E37" s="204"/>
      <c r="F37" s="99">
        <f>SUM(F34:F36)</f>
        <v>841.26</v>
      </c>
    </row>
    <row r="39" spans="1:6">
      <c r="A39" s="205" t="s">
        <v>121</v>
      </c>
      <c r="B39" s="205"/>
      <c r="C39" s="205"/>
      <c r="D39" s="205"/>
      <c r="E39" s="205"/>
      <c r="F39" s="101">
        <f>SUM(F8+F17+F22+G30+F37)</f>
        <v>29153.26</v>
      </c>
    </row>
  </sheetData>
  <mergeCells count="21">
    <mergeCell ref="A22:E22"/>
    <mergeCell ref="A1:F1"/>
    <mergeCell ref="A2:F2"/>
    <mergeCell ref="A3:G3"/>
    <mergeCell ref="A4:F4"/>
    <mergeCell ref="A5:F5"/>
    <mergeCell ref="A8:E8"/>
    <mergeCell ref="A9:F9"/>
    <mergeCell ref="A10:F10"/>
    <mergeCell ref="A17:E17"/>
    <mergeCell ref="A18:F18"/>
    <mergeCell ref="A19:F19"/>
    <mergeCell ref="A32:F32"/>
    <mergeCell ref="A37:E37"/>
    <mergeCell ref="A39:E39"/>
    <mergeCell ref="A23:F23"/>
    <mergeCell ref="A24:G24"/>
    <mergeCell ref="A25:G25"/>
    <mergeCell ref="A27:A29"/>
    <mergeCell ref="B27:B29"/>
    <mergeCell ref="A30:E30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sqref="A1:F8"/>
    </sheetView>
  </sheetViews>
  <sheetFormatPr defaultRowHeight="12.75"/>
  <cols>
    <col min="1" max="1" width="16.33203125" customWidth="1"/>
    <col min="2" max="2" width="11.83203125" customWidth="1"/>
    <col min="3" max="3" width="15.6640625" customWidth="1"/>
    <col min="5" max="5" width="11.5" customWidth="1"/>
    <col min="6" max="6" width="14.1640625" customWidth="1"/>
  </cols>
  <sheetData>
    <row r="1" spans="1:6" ht="36">
      <c r="A1" s="16" t="s">
        <v>4</v>
      </c>
      <c r="B1" s="16" t="s">
        <v>5</v>
      </c>
      <c r="C1" s="17" t="s">
        <v>6</v>
      </c>
      <c r="D1" s="16" t="s">
        <v>10</v>
      </c>
      <c r="E1" s="16" t="s">
        <v>11</v>
      </c>
      <c r="F1" s="16" t="s">
        <v>12</v>
      </c>
    </row>
    <row r="2" spans="1:6">
      <c r="A2" s="3" t="s">
        <v>13</v>
      </c>
      <c r="B2" s="4">
        <v>40</v>
      </c>
      <c r="C2" s="5">
        <v>2660</v>
      </c>
      <c r="D2" s="4">
        <v>1</v>
      </c>
      <c r="E2" s="4">
        <v>8</v>
      </c>
      <c r="F2" s="5">
        <f>E2*D2*C2</f>
        <v>21280</v>
      </c>
    </row>
    <row r="3" spans="1:6">
      <c r="A3" s="3" t="s">
        <v>14</v>
      </c>
      <c r="B3" s="4">
        <v>40</v>
      </c>
      <c r="C3" s="5">
        <v>2562.35</v>
      </c>
      <c r="D3" s="4">
        <v>1</v>
      </c>
      <c r="E3" s="4">
        <v>8</v>
      </c>
      <c r="F3" s="5">
        <f t="shared" ref="F3:F7" si="0">E3*D3*C3</f>
        <v>20498.8</v>
      </c>
    </row>
    <row r="4" spans="1:6" ht="25.5">
      <c r="A4" s="3" t="s">
        <v>15</v>
      </c>
      <c r="B4" s="4">
        <v>30</v>
      </c>
      <c r="C4" s="5">
        <v>2463</v>
      </c>
      <c r="D4" s="4">
        <v>1</v>
      </c>
      <c r="E4" s="4">
        <v>8</v>
      </c>
      <c r="F4" s="5">
        <f t="shared" si="0"/>
        <v>19704</v>
      </c>
    </row>
    <row r="5" spans="1:6">
      <c r="A5" s="3" t="s">
        <v>16</v>
      </c>
      <c r="B5" s="4">
        <v>20</v>
      </c>
      <c r="C5" s="5">
        <v>1400</v>
      </c>
      <c r="D5" s="4">
        <v>3</v>
      </c>
      <c r="E5" s="4">
        <v>8</v>
      </c>
      <c r="F5" s="5">
        <f t="shared" si="0"/>
        <v>33600</v>
      </c>
    </row>
    <row r="6" spans="1:6" ht="25.5">
      <c r="A6" s="3" t="s">
        <v>17</v>
      </c>
      <c r="B6" s="4">
        <v>40</v>
      </c>
      <c r="C6" s="5">
        <v>1050</v>
      </c>
      <c r="D6" s="4">
        <v>1</v>
      </c>
      <c r="E6" s="4">
        <v>8</v>
      </c>
      <c r="F6" s="5">
        <f t="shared" si="0"/>
        <v>8400</v>
      </c>
    </row>
    <row r="7" spans="1:6" ht="24" customHeight="1">
      <c r="A7" s="3" t="s">
        <v>18</v>
      </c>
      <c r="B7" s="4">
        <v>40</v>
      </c>
      <c r="C7" s="5">
        <v>1000</v>
      </c>
      <c r="D7" s="4">
        <v>2</v>
      </c>
      <c r="E7" s="4">
        <v>8</v>
      </c>
      <c r="F7" s="5">
        <f t="shared" si="0"/>
        <v>16000</v>
      </c>
    </row>
    <row r="8" spans="1:6">
      <c r="A8" s="171" t="s">
        <v>12</v>
      </c>
      <c r="B8" s="172"/>
      <c r="C8" s="173"/>
      <c r="D8" s="20">
        <v>8</v>
      </c>
      <c r="E8" s="11"/>
      <c r="F8" s="15">
        <f>SUM(F2:F7)</f>
        <v>119482.8</v>
      </c>
    </row>
  </sheetData>
  <mergeCells count="1">
    <mergeCell ref="A8:C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RH</vt:lpstr>
      <vt:lpstr>MATERIAL ESPORTIVO</vt:lpstr>
      <vt:lpstr>UNIFORME</vt:lpstr>
      <vt:lpstr>DIVERSOS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arehem</dc:creator>
  <cp:lastModifiedBy>daniela.carvalho</cp:lastModifiedBy>
  <cp:lastPrinted>2019-01-07T15:06:15Z</cp:lastPrinted>
  <dcterms:created xsi:type="dcterms:W3CDTF">2018-12-26T12:27:10Z</dcterms:created>
  <dcterms:modified xsi:type="dcterms:W3CDTF">2019-02-15T16:18:37Z</dcterms:modified>
</cp:coreProperties>
</file>