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-300" windowWidth="13620" windowHeight="9780"/>
  </bookViews>
  <sheets>
    <sheet name="RH" sheetId="1" r:id="rId1"/>
    <sheet name="MATERIAL ESPORTIVO" sheetId="2" r:id="rId2"/>
    <sheet name="FARDAMENTO" sheetId="3" r:id="rId3"/>
    <sheet name="DIVERSOS" sheetId="4" r:id="rId4"/>
  </sheets>
  <calcPr calcId="125725"/>
</workbook>
</file>

<file path=xl/calcChain.xml><?xml version="1.0" encoding="utf-8"?>
<calcChain xmlns="http://schemas.openxmlformats.org/spreadsheetml/2006/main">
  <c r="C39" i="1"/>
  <c r="C38"/>
  <c r="F41" i="4"/>
  <c r="G30" i="3"/>
  <c r="G11"/>
  <c r="G17"/>
  <c r="G16"/>
  <c r="G28"/>
  <c r="G27"/>
  <c r="G29" s="1"/>
  <c r="E42" i="2" l="1"/>
  <c r="E18"/>
  <c r="E11"/>
  <c r="E12"/>
  <c r="E13"/>
  <c r="E14"/>
  <c r="E15"/>
  <c r="E16"/>
  <c r="E17"/>
  <c r="E28"/>
  <c r="E23"/>
  <c r="E24"/>
  <c r="E25"/>
  <c r="E26"/>
  <c r="E27"/>
  <c r="E41"/>
  <c r="E33"/>
  <c r="E34"/>
  <c r="E35"/>
  <c r="E36"/>
  <c r="E37"/>
  <c r="E38"/>
  <c r="E39"/>
  <c r="E40"/>
  <c r="E32"/>
  <c r="E10" l="1"/>
  <c r="E22"/>
  <c r="G32" i="4" l="1"/>
  <c r="F9"/>
  <c r="F19"/>
  <c r="G10" i="3" l="1"/>
  <c r="H11" i="1"/>
  <c r="G22" i="3"/>
  <c r="G21"/>
  <c r="G23" s="1"/>
  <c r="G8"/>
  <c r="J22" i="1" l="1"/>
  <c r="J26"/>
  <c r="D26"/>
  <c r="J6" l="1"/>
  <c r="J7"/>
  <c r="J8"/>
  <c r="J9"/>
  <c r="J10"/>
  <c r="G6"/>
  <c r="G7"/>
  <c r="G8"/>
  <c r="G9"/>
  <c r="G10"/>
  <c r="E7"/>
  <c r="E8"/>
  <c r="E9"/>
  <c r="E10"/>
  <c r="E6"/>
  <c r="G9" i="3"/>
  <c r="G31" i="4"/>
  <c r="G30"/>
  <c r="G29"/>
  <c r="D6" i="1"/>
  <c r="D7"/>
  <c r="D8"/>
  <c r="D9"/>
  <c r="D10"/>
  <c r="J11" l="1"/>
  <c r="F18" i="4"/>
  <c r="H31" i="1" l="1"/>
  <c r="H32" s="1"/>
  <c r="G15" i="3" l="1"/>
  <c r="D38" i="1" l="1"/>
  <c r="G38" s="1"/>
  <c r="C43" l="1"/>
  <c r="F38" i="4"/>
  <c r="F37"/>
  <c r="F36"/>
  <c r="F23"/>
  <c r="F17"/>
  <c r="F16"/>
  <c r="F15"/>
  <c r="F14"/>
  <c r="F39" l="1"/>
  <c r="C44" i="1" s="1"/>
  <c r="D44" s="1"/>
  <c r="G44" s="1"/>
  <c r="C41"/>
  <c r="D41" s="1"/>
  <c r="G41" s="1"/>
  <c r="F24" i="4"/>
  <c r="D43" i="1"/>
  <c r="G43" s="1"/>
  <c r="C47"/>
  <c r="F10" i="4"/>
  <c r="C42" i="1"/>
  <c r="E42" s="1"/>
  <c r="G42" s="1"/>
  <c r="D47" l="1"/>
  <c r="G47" s="1"/>
  <c r="C40"/>
  <c r="D40" s="1"/>
  <c r="G40" s="1"/>
  <c r="F6" l="1"/>
  <c r="F9"/>
  <c r="F10"/>
  <c r="F5"/>
  <c r="D5"/>
  <c r="D39" l="1"/>
  <c r="G39" s="1"/>
  <c r="D15"/>
  <c r="D16"/>
  <c r="J33" s="1"/>
  <c r="D17"/>
  <c r="F26" l="1"/>
  <c r="F22"/>
  <c r="G22" s="1"/>
  <c r="D22"/>
  <c r="C22"/>
  <c r="B18"/>
  <c r="D14"/>
  <c r="D18" s="1"/>
  <c r="E22" l="1"/>
  <c r="J27"/>
  <c r="G5" l="1"/>
  <c r="J5" s="1"/>
  <c r="C37" l="1"/>
  <c r="C46" l="1"/>
  <c r="C48" s="1"/>
  <c r="F37"/>
  <c r="D37"/>
  <c r="E37"/>
  <c r="E46" s="1"/>
  <c r="F45"/>
  <c r="F46" s="1"/>
  <c r="F48" s="1"/>
  <c r="E45"/>
  <c r="E48" s="1"/>
  <c r="C45"/>
  <c r="D46" l="1"/>
  <c r="D48" s="1"/>
  <c r="G48" s="1"/>
  <c r="G37"/>
  <c r="D45"/>
  <c r="G45" s="1"/>
  <c r="G46" l="1"/>
</calcChain>
</file>

<file path=xl/sharedStrings.xml><?xml version="1.0" encoding="utf-8"?>
<sst xmlns="http://schemas.openxmlformats.org/spreadsheetml/2006/main" count="304" uniqueCount="186">
  <si>
    <t>FUNÇÃO</t>
  </si>
  <si>
    <t>CARGA HORÁRIA SEMANAL</t>
  </si>
  <si>
    <t>REMUNERAÇÃO</t>
  </si>
  <si>
    <t>TOTAL / MÊS</t>
  </si>
  <si>
    <t>QTD</t>
  </si>
  <si>
    <t>PERÍODO/MÊS</t>
  </si>
  <si>
    <t>TOTAL</t>
  </si>
  <si>
    <t>Coordenador</t>
  </si>
  <si>
    <t>Supervisor</t>
  </si>
  <si>
    <t>Professor</t>
  </si>
  <si>
    <t>TOTAL GERAL</t>
  </si>
  <si>
    <t>1ª Parcela</t>
  </si>
  <si>
    <t>2ª Parcela</t>
  </si>
  <si>
    <t>3ª Parcela</t>
  </si>
  <si>
    <t>Assistente Social</t>
  </si>
  <si>
    <t>EXAMES ADMISSIONAIS/ DEMISSIONAIS</t>
  </si>
  <si>
    <t>QTD. DE PESSOAS</t>
  </si>
  <si>
    <t>VALOR UNITÁRIO</t>
  </si>
  <si>
    <t>Exames Admissionais simples</t>
  </si>
  <si>
    <t>Exames Demissionais simples</t>
  </si>
  <si>
    <t>PRESTADOR DE SERVIÇO</t>
  </si>
  <si>
    <t>Retenção                 ISS 5%</t>
  </si>
  <si>
    <t>Retenção            INSS 11%</t>
  </si>
  <si>
    <t>REMUNERAÇÃO LÍQUIDA</t>
  </si>
  <si>
    <t>ESTAGIÁRIO</t>
  </si>
  <si>
    <t>SEGURO</t>
  </si>
  <si>
    <t>Estagiário N. Superior</t>
  </si>
  <si>
    <t>BENEFICIÁRIOS</t>
  </si>
  <si>
    <t>FAIXA ETÁRIA DE COBERTURA</t>
  </si>
  <si>
    <t>UNIDADE DE MEDIDA</t>
  </si>
  <si>
    <t>CUSTO TOTAL</t>
  </si>
  <si>
    <t>Contratos</t>
  </si>
  <si>
    <t>Estagiários</t>
  </si>
  <si>
    <t>TOTAL GERAL DE RECURSOS HUMANOS</t>
  </si>
  <si>
    <t>Exames Admissionais simples+ ECG</t>
  </si>
  <si>
    <t>Exames Demissionais simples + ECG</t>
  </si>
  <si>
    <t>EVENTOS</t>
  </si>
  <si>
    <t>DIVULGAÇÃO</t>
  </si>
  <si>
    <t>ENCARGOS (68,75%)</t>
  </si>
  <si>
    <t>ALIMENTAÇÃO** (R$12,00x22 dias)</t>
  </si>
  <si>
    <t>Assessoria contábil</t>
  </si>
  <si>
    <t>UTILIZAR  PAPEL TIMBRADO DA ORGANIZAÇÃO</t>
  </si>
  <si>
    <t>MATERIAL ESPORTIVO POR MODALIDADE</t>
  </si>
  <si>
    <t xml:space="preserve"> PARA 25 ALUNOS POR TURMA</t>
  </si>
  <si>
    <t>PRODUTO</t>
  </si>
  <si>
    <t>Discriminação</t>
  </si>
  <si>
    <t>Valor  referencial R$</t>
  </si>
  <si>
    <t>Valor  TOTAL*</t>
  </si>
  <si>
    <t>UNIFORMES POR MODALIDADE</t>
  </si>
  <si>
    <t>ITEM</t>
  </si>
  <si>
    <t>Tipo</t>
  </si>
  <si>
    <t>Unidade</t>
  </si>
  <si>
    <t xml:space="preserve">Valor Unitario </t>
  </si>
  <si>
    <t>Valor TOTAL</t>
  </si>
  <si>
    <t>UND</t>
  </si>
  <si>
    <t>Material de Premiação/Eventos/Divulgação</t>
  </si>
  <si>
    <t xml:space="preserve">PREMIAÇÃO </t>
  </si>
  <si>
    <t>MATERIAIS</t>
  </si>
  <si>
    <t>UNIDADE</t>
  </si>
  <si>
    <t xml:space="preserve">V.TOTAL </t>
  </si>
  <si>
    <t>Medalhas em Ferro de 5,0cm de diâmetro</t>
  </si>
  <si>
    <t>V.TOTAL</t>
  </si>
  <si>
    <t>Eventos</t>
  </si>
  <si>
    <t>MANUTENÇÃO</t>
  </si>
  <si>
    <t>Valores teto para repasse para concessionárias e pequenos reparos</t>
  </si>
  <si>
    <t>Frequência</t>
  </si>
  <si>
    <t>Concessionárias</t>
  </si>
  <si>
    <t>Água</t>
  </si>
  <si>
    <t>Mensal</t>
  </si>
  <si>
    <t>Luz</t>
  </si>
  <si>
    <t>Telefone</t>
  </si>
  <si>
    <t xml:space="preserve">V.UNIT. </t>
  </si>
  <si>
    <t xml:space="preserve">QTD </t>
  </si>
  <si>
    <t>Banners em lona, 4x0 cor, formato 80x1,5mt, com acabamento em madeira</t>
  </si>
  <si>
    <t>Panfletos A5, 1X0 cor, papel AA 300gs</t>
  </si>
  <si>
    <t>Cartaz  formato A3, 4x0 cor, papel couchê fosco</t>
  </si>
  <si>
    <t>Placas em lona, formato 2,0x1,0m, em aro de madeira e fixação no solo por meio de 02 barrotes</t>
  </si>
  <si>
    <t>OUTROS MATERIAIS</t>
  </si>
  <si>
    <t>MATERAIS</t>
  </si>
  <si>
    <t>QUANT.</t>
  </si>
  <si>
    <t>VALOR TOTAL</t>
  </si>
  <si>
    <t>KIT de Primeiros Sococrros</t>
  </si>
  <si>
    <t xml:space="preserve">TOTAL GERAL </t>
  </si>
  <si>
    <t>RH</t>
  </si>
  <si>
    <t>UNIFORMES</t>
  </si>
  <si>
    <t>MATERIAL DIVULGAÇÃO</t>
  </si>
  <si>
    <t>MEDALHAS</t>
  </si>
  <si>
    <t xml:space="preserve">TOTAL </t>
  </si>
  <si>
    <t>FONTE 128</t>
  </si>
  <si>
    <t>FONTE 246</t>
  </si>
  <si>
    <t>Valores/ mês</t>
  </si>
  <si>
    <t xml:space="preserve">Material                   </t>
  </si>
  <si>
    <t>Camiseta  100% poliester na cor branca, com gola azul, tamanho de 17cm e a logomarca da sudesb e do governo nas costas lado a lado, centralizado  no tamanho de 10cm cada marca. As marcas serão impressas em silkscreen</t>
  </si>
  <si>
    <t>Camisa do Aluno  (2 para cada)</t>
  </si>
  <si>
    <t>PERÍODO /MÊS</t>
  </si>
  <si>
    <t>ANEXO XIII - DESPESAS DO PROJETO</t>
  </si>
  <si>
    <t>CUSTO UNIT./MÊS</t>
  </si>
  <si>
    <t>PERÍODO</t>
  </si>
  <si>
    <t>3</t>
  </si>
  <si>
    <t>2 ed. Física + 01 assist. soc.</t>
  </si>
  <si>
    <t>agente</t>
  </si>
  <si>
    <t>Termo referencial por núcleo  local aonde será desenvolvida a atividade)</t>
  </si>
  <si>
    <t>Carteirinha de identificação dos alunos e plástico (modelo Sudesb) 8,5x5,0cm, papel supremo duo design 300grs, 4x1 cor.</t>
  </si>
  <si>
    <t>Auxiliar Administrativo</t>
  </si>
  <si>
    <t>Auxiliar de Serviços Gerais</t>
  </si>
  <si>
    <t>Edital 11/2017</t>
  </si>
  <si>
    <t>ANEXO XIII -  DESPESAS DO PROJETO RIBEIRA</t>
  </si>
  <si>
    <t>8</t>
  </si>
  <si>
    <t>Total p/ 8 meses</t>
  </si>
  <si>
    <t xml:space="preserve">ANEXO XII - DESPESAS </t>
  </si>
  <si>
    <t>ANEXO III - DESPESAS PERMITIDAS</t>
  </si>
  <si>
    <t>Aparelho de pressão arterial digital</t>
  </si>
  <si>
    <t>CAMISAS</t>
  </si>
  <si>
    <t>Material</t>
  </si>
  <si>
    <t xml:space="preserve">Valor Unitário </t>
  </si>
  <si>
    <t xml:space="preserve">Camisa em piquê dry micro na cor azul com gola azul marinho em formato v, viés nas mangas na cor azul marinho, fechamento lateral com ponto cadeia, bainha com 2 cm de largura com acabamento interno,levando a logomarca do programa na frente e no lado esquerdo no tamanho de 10cm, a logomarca da sudesb e do governo nas costas lado a lado, centralizado  no tamanho de 10cm cada marca.As marcas serão impressas em silkescren.  </t>
  </si>
  <si>
    <t>em tecido tactel na cor azul marinho, com elástico regulável na cintura, modelo unisex, bolsos traseiros e nas laterais, com impressão das logomarcas em silk screen.</t>
  </si>
  <si>
    <t xml:space="preserve"> </t>
  </si>
  <si>
    <r>
      <t>VALE TRANSPORTE* (R$</t>
    </r>
    <r>
      <rPr>
        <b/>
        <sz val="9"/>
        <color indexed="10"/>
        <rFont val="Arial"/>
        <family val="2"/>
      </rPr>
      <t>8,00</t>
    </r>
    <r>
      <rPr>
        <b/>
        <sz val="9"/>
        <rFont val="Arial"/>
        <family val="2"/>
      </rPr>
      <t>x22 dias -6%da rem.bruta)</t>
    </r>
  </si>
  <si>
    <t>TRANSPORTE (R$8,00x22 dias)</t>
  </si>
  <si>
    <t>Monitor de frequencia cardiaca de pulso digital</t>
  </si>
  <si>
    <t>Berimbau</t>
  </si>
  <si>
    <t>em madeira biriba, com 160 cm de comprimento, corda de arame fino, cabaca, acompanhado de pedra ou moeda (dobrao), vareta e chocalho.</t>
  </si>
  <si>
    <t>Pandeiro grande de couro</t>
  </si>
  <si>
    <t>PANDEIRO aro 10 ", pele couro animal, corpo em madeira, com parafuso de afinacao em metal cromado.</t>
  </si>
  <si>
    <t>Corda</t>
  </si>
  <si>
    <t>Corda 100% algodão para Capoeira, compre sua corda de 8,10 ou 12 mm, por quilo.</t>
  </si>
  <si>
    <t>Caxixi</t>
  </si>
  <si>
    <t>médio, com cabaca e vime trancado, fabricado artesanalmente, dimensoes de 30 x 20cm.</t>
  </si>
  <si>
    <t>Atabaque</t>
  </si>
  <si>
    <t>profissional, tamanho grande, 120 cm, de madeira talhada, forrado com pele de couro, com tensor.</t>
  </si>
  <si>
    <t>Agogo</t>
  </si>
  <si>
    <t xml:space="preserve">Duplo Cromado </t>
  </si>
  <si>
    <t>CAPOEIRA ( 200 alunos)</t>
  </si>
  <si>
    <t>Bermuda para professores / estagiários (2 para cada)</t>
  </si>
  <si>
    <t>em tacktel pelitizado, elástico e cordão, com bolso faca/ bolso lateral na cor azul marinho com friso branco na lateral</t>
  </si>
  <si>
    <t xml:space="preserve">Camisas dos Alunos (2 para cada) </t>
  </si>
  <si>
    <t>Calça  (1 para cada)</t>
  </si>
  <si>
    <t xml:space="preserve"> Em brim, com elástico na cintura criança, com impressões na perna esquerda, na altura da coxa, conforme modelo.  As marcas serão impressas em silkescren e em policromia . </t>
  </si>
  <si>
    <t>Camisas p/ Supervisor/ Professores/  Coordenador/Auxiliares /Estagiários (3 para cada)</t>
  </si>
  <si>
    <t>CAPOEIRA - 200 alunos</t>
  </si>
  <si>
    <t>3 meses</t>
  </si>
  <si>
    <t>2 meses</t>
  </si>
  <si>
    <r>
      <t>Calça para professores         (1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para cada)</t>
    </r>
  </si>
  <si>
    <t>Recolhimento INSS 20%</t>
  </si>
  <si>
    <t>REMUNE           RAÇÃO</t>
  </si>
  <si>
    <t>REMUNE  RAÇÃO</t>
  </si>
  <si>
    <t>MATERIAL ESPORTIVO</t>
  </si>
  <si>
    <t>Bola</t>
  </si>
  <si>
    <t>BOLA, de futebol de salao, oficial, em microfibra, peso 410 a 440g, circunferência 61 a 64cm, câmara de butil, mikolo removível, matrizada e lubrificada, reconhecida pela Confedeeração Brasileira de Futebol de Salão.</t>
  </si>
  <si>
    <t>Rede ( par )</t>
  </si>
  <si>
    <t>REDE, para futebol de salao, tamanho oficial, em malha 10 x 10 cm, fio 4.0 mm de nylon.</t>
  </si>
  <si>
    <t>Apito</t>
  </si>
  <si>
    <t>metalico, com cordao trancado em naylon, na cor cafe.</t>
  </si>
  <si>
    <t>Cones médios</t>
  </si>
  <si>
    <t>Material: Polietileno de baixa densidade, peso: 725 g, dmensao: 50 x 33 cm.</t>
  </si>
  <si>
    <t>Bomba p/ encher bola</t>
  </si>
  <si>
    <t>BOMBA, de ar para enchimento de bola, em plástico.</t>
  </si>
  <si>
    <t>Colete</t>
  </si>
  <si>
    <t>para prática de esporte, 100% poliéster, aberto dos dois lados, com elástico encapado e debrum nas laterais, com logomarca padrão da unidade. (definir cor e tamanho)</t>
  </si>
  <si>
    <t>Meião (par)</t>
  </si>
  <si>
    <t>confeccionada em poliéster, elastano, poliamida e elastodieno e conta com a tecnologia Dry One, que garante a rápida secagem mantendo a área seca e confortável. Há também o sistema FLOT, que garante maior respirabilidade da pele. Além disso, o tecido é um isolante térmico e conta com faixa tensora nos tornozelos, oferecendo maior proteção.</t>
  </si>
  <si>
    <t>Caneleira (par)</t>
  </si>
  <si>
    <t>Confeccionada em polipropileno, a peça oferece resistência e durabilidade. Além disso, traz amortecimento fabricado em EVA, com  (A x L): 16 x 11 cm</t>
  </si>
  <si>
    <t>Sub Total</t>
  </si>
  <si>
    <t>FUTSAL (100 alunos)</t>
  </si>
  <si>
    <t>VOLEI ( 100 alunos)</t>
  </si>
  <si>
    <t>Bola vôlei de quadra</t>
  </si>
  <si>
    <t>BOLA, de voleibol, oficial, couro sintetico, peso 260 a 280 g, circunferencia 65 a 67 cm, camara de latex, miolo removivel e lubrificado, reconhecida pela Confederação Brasileira de Voleibol.</t>
  </si>
  <si>
    <t>Rede</t>
  </si>
  <si>
    <t>REDE, para esporte, de voleybol oficial, confeccionada em polietileno, com quatro faixas em algodao, com porta antena, dimensoes de 1,00 x 9,50m</t>
  </si>
  <si>
    <t>Antena par</t>
  </si>
  <si>
    <t>ANTENA, para rede de voleibol, oficial, em fibra de carbono.</t>
  </si>
  <si>
    <t>BOMBA, de ar para enchimento de bola, emplástico</t>
  </si>
  <si>
    <t>Padrão Completo masculino</t>
  </si>
  <si>
    <t>100% poliéster, composto de 12 camisas, contendo a camisa do líbero,12 calções em tecido 100% poliéster, 12 pares de meiões, com a logomarca padrão da unidade (definir tamanho).</t>
  </si>
  <si>
    <t>Padrão Completo feminino</t>
  </si>
  <si>
    <t>Valor             TOTAL*</t>
  </si>
  <si>
    <t>Valor            TOTAL*</t>
  </si>
  <si>
    <t>VOLEI (100 ALUNOS)</t>
  </si>
  <si>
    <t>Camisa do Aluno (2 para cada)</t>
  </si>
  <si>
    <t>Bermuda (1 para cada)</t>
  </si>
  <si>
    <t>em tacktel com elástico e cordão na cor azul royal e impressões em silk screen</t>
  </si>
  <si>
    <t>FUTSAL - 100 alunos</t>
  </si>
  <si>
    <t>TOTAL CUSTO UNEB</t>
  </si>
  <si>
    <t>PROJETO ESPORTE, LAZER  E INCLUSÃO SOCIAL NA UNEB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</si>
</sst>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" fillId="0" borderId="0" applyFill="0" applyBorder="0" applyAlignment="0" applyProtection="0"/>
  </cellStyleXfs>
  <cellXfs count="24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165" fontId="2" fillId="0" borderId="10" xfId="1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165" fontId="29" fillId="0" borderId="10" xfId="1" applyNumberFormat="1" applyFont="1" applyFill="1" applyBorder="1" applyAlignment="1" applyProtection="1">
      <alignment vertical="center"/>
    </xf>
    <xf numFmtId="165" fontId="27" fillId="0" borderId="0" xfId="0" applyNumberFormat="1" applyFont="1" applyFill="1" applyBorder="1" applyAlignment="1">
      <alignment vertical="center"/>
    </xf>
    <xf numFmtId="165" fontId="29" fillId="0" borderId="10" xfId="1" applyNumberFormat="1" applyFont="1" applyFill="1" applyBorder="1" applyAlignment="1">
      <alignment vertical="center"/>
    </xf>
    <xf numFmtId="165" fontId="30" fillId="0" borderId="10" xfId="1" applyNumberFormat="1" applyFont="1" applyFill="1" applyBorder="1" applyAlignment="1" applyProtection="1">
      <alignment vertical="center"/>
    </xf>
    <xf numFmtId="165" fontId="23" fillId="0" borderId="10" xfId="0" applyNumberFormat="1" applyFont="1" applyFill="1" applyBorder="1" applyAlignment="1">
      <alignment vertical="center"/>
    </xf>
    <xf numFmtId="165" fontId="23" fillId="0" borderId="10" xfId="1" applyNumberFormat="1" applyFont="1" applyFill="1" applyBorder="1" applyAlignment="1" applyProtection="1">
      <alignment vertical="center"/>
    </xf>
    <xf numFmtId="0" fontId="29" fillId="0" borderId="10" xfId="0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vertical="center"/>
    </xf>
    <xf numFmtId="165" fontId="29" fillId="0" borderId="0" xfId="1" applyNumberFormat="1" applyFont="1" applyFill="1" applyBorder="1" applyAlignment="1" applyProtection="1">
      <alignment vertical="center"/>
    </xf>
    <xf numFmtId="165" fontId="23" fillId="0" borderId="0" xfId="1" applyNumberFormat="1" applyFont="1" applyFill="1" applyBorder="1" applyAlignment="1" applyProtection="1">
      <alignment vertical="center"/>
    </xf>
    <xf numFmtId="165" fontId="29" fillId="0" borderId="0" xfId="1" applyNumberFormat="1" applyFont="1" applyFill="1" applyBorder="1" applyAlignment="1">
      <alignment vertical="center"/>
    </xf>
    <xf numFmtId="165" fontId="25" fillId="0" borderId="0" xfId="44" applyFont="1" applyFill="1" applyBorder="1" applyAlignment="1" applyProtection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33" fillId="0" borderId="10" xfId="0" applyFont="1" applyBorder="1" applyAlignment="1">
      <alignment horizontal="center" vertical="center" wrapText="1"/>
    </xf>
    <xf numFmtId="43" fontId="33" fillId="0" borderId="10" xfId="1" applyFont="1" applyBorder="1" applyAlignment="1">
      <alignment vertical="center"/>
    </xf>
    <xf numFmtId="0" fontId="33" fillId="0" borderId="10" xfId="0" applyFont="1" applyBorder="1" applyAlignment="1">
      <alignment horizontal="justify" vertical="center" wrapText="1"/>
    </xf>
    <xf numFmtId="0" fontId="32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3" fontId="20" fillId="26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justify"/>
    </xf>
    <xf numFmtId="165" fontId="2" fillId="0" borderId="10" xfId="44" applyFont="1" applyBorder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justify" vertical="justify"/>
    </xf>
    <xf numFmtId="165" fontId="2" fillId="0" borderId="10" xfId="44" applyFont="1" applyBorder="1" applyAlignment="1">
      <alignment vertical="center"/>
    </xf>
    <xf numFmtId="0" fontId="20" fillId="28" borderId="10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vertical="justify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justify" vertical="justify"/>
    </xf>
    <xf numFmtId="0" fontId="33" fillId="24" borderId="10" xfId="0" applyFont="1" applyFill="1" applyBorder="1" applyAlignment="1">
      <alignment horizontal="center" vertical="center"/>
    </xf>
    <xf numFmtId="165" fontId="2" fillId="24" borderId="10" xfId="44" applyFont="1" applyFill="1" applyBorder="1" applyAlignment="1">
      <alignment vertical="center"/>
    </xf>
    <xf numFmtId="165" fontId="20" fillId="28" borderId="10" xfId="44" applyFont="1" applyFill="1" applyBorder="1" applyAlignment="1">
      <alignment horizontal="center"/>
    </xf>
    <xf numFmtId="0" fontId="35" fillId="0" borderId="0" xfId="0" applyFont="1" applyFill="1"/>
    <xf numFmtId="0" fontId="33" fillId="0" borderId="0" xfId="0" applyFont="1" applyAlignment="1">
      <alignment horizontal="justify" vertical="justify"/>
    </xf>
    <xf numFmtId="3" fontId="33" fillId="24" borderId="10" xfId="0" applyNumberFormat="1" applyFont="1" applyFill="1" applyBorder="1" applyAlignment="1">
      <alignment horizontal="center" vertical="center"/>
    </xf>
    <xf numFmtId="0" fontId="34" fillId="28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top" wrapText="1"/>
    </xf>
    <xf numFmtId="43" fontId="33" fillId="0" borderId="10" xfId="0" applyNumberFormat="1" applyFont="1" applyFill="1" applyBorder="1" applyAlignment="1">
      <alignment horizontal="right" vertical="top" wrapText="1"/>
    </xf>
    <xf numFmtId="43" fontId="33" fillId="0" borderId="10" xfId="0" applyNumberFormat="1" applyFont="1" applyFill="1" applyBorder="1"/>
    <xf numFmtId="165" fontId="2" fillId="28" borderId="10" xfId="44" applyFont="1" applyFill="1" applyBorder="1" applyAlignment="1">
      <alignment horizontal="center"/>
    </xf>
    <xf numFmtId="43" fontId="34" fillId="28" borderId="10" xfId="0" applyNumberFormat="1" applyFont="1" applyFill="1" applyBorder="1"/>
    <xf numFmtId="43" fontId="33" fillId="24" borderId="10" xfId="0" applyNumberFormat="1" applyFont="1" applyFill="1" applyBorder="1" applyAlignment="1">
      <alignment horizontal="right" vertical="top" wrapText="1"/>
    </xf>
    <xf numFmtId="43" fontId="20" fillId="28" borderId="10" xfId="0" applyNumberFormat="1" applyFont="1" applyFill="1" applyBorder="1" applyAlignment="1"/>
    <xf numFmtId="0" fontId="33" fillId="0" borderId="10" xfId="0" applyFont="1" applyBorder="1" applyAlignment="1">
      <alignment horizontal="justify" vertical="center"/>
    </xf>
    <xf numFmtId="0" fontId="20" fillId="26" borderId="10" xfId="0" applyFont="1" applyFill="1" applyBorder="1" applyAlignment="1">
      <alignment horizontal="center" vertical="center"/>
    </xf>
    <xf numFmtId="165" fontId="20" fillId="26" borderId="10" xfId="44" applyFont="1" applyFill="1" applyBorder="1" applyAlignment="1">
      <alignment vertical="center"/>
    </xf>
    <xf numFmtId="43" fontId="20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/>
    </xf>
    <xf numFmtId="0" fontId="22" fillId="0" borderId="0" xfId="2" applyFont="1" applyFill="1" applyAlignment="1">
      <alignment vertical="center"/>
    </xf>
    <xf numFmtId="0" fontId="0" fillId="0" borderId="0" xfId="0" applyFill="1"/>
    <xf numFmtId="0" fontId="21" fillId="0" borderId="0" xfId="2" applyFont="1" applyFill="1" applyAlignment="1">
      <alignment vertical="center"/>
    </xf>
    <xf numFmtId="0" fontId="2" fillId="0" borderId="0" xfId="2" applyFill="1"/>
    <xf numFmtId="0" fontId="23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20" fillId="0" borderId="10" xfId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43" fontId="28" fillId="0" borderId="0" xfId="1" applyFont="1" applyFill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43" fontId="29" fillId="0" borderId="10" xfId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3" fillId="0" borderId="10" xfId="1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0" fontId="29" fillId="0" borderId="10" xfId="1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165" fontId="29" fillId="0" borderId="0" xfId="1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/>
    <xf numFmtId="0" fontId="29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165" fontId="3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23" fillId="0" borderId="10" xfId="44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165" fontId="23" fillId="0" borderId="10" xfId="1" applyNumberFormat="1" applyFont="1" applyFill="1" applyBorder="1" applyAlignment="1" applyProtection="1">
      <alignment horizontal="center" vertical="center"/>
    </xf>
    <xf numFmtId="43" fontId="29" fillId="0" borderId="10" xfId="1" applyFont="1" applyFill="1" applyBorder="1" applyAlignment="1">
      <alignment vertical="center"/>
    </xf>
    <xf numFmtId="43" fontId="29" fillId="0" borderId="10" xfId="1" applyFont="1" applyFill="1" applyBorder="1" applyAlignment="1" applyProtection="1">
      <alignment vertical="center"/>
    </xf>
    <xf numFmtId="43" fontId="23" fillId="0" borderId="10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vertical="center"/>
    </xf>
    <xf numFmtId="165" fontId="23" fillId="0" borderId="10" xfId="1" applyNumberFormat="1" applyFont="1" applyFill="1" applyBorder="1"/>
    <xf numFmtId="43" fontId="23" fillId="0" borderId="10" xfId="1" applyFont="1" applyFill="1" applyBorder="1" applyAlignment="1">
      <alignment vertical="center"/>
    </xf>
    <xf numFmtId="0" fontId="31" fillId="0" borderId="0" xfId="0" applyFont="1" applyFill="1" applyAlignment="1"/>
    <xf numFmtId="0" fontId="30" fillId="28" borderId="10" xfId="0" applyFont="1" applyFill="1" applyBorder="1" applyAlignment="1">
      <alignment vertical="center"/>
    </xf>
    <xf numFmtId="0" fontId="29" fillId="28" borderId="10" xfId="0" applyFont="1" applyFill="1" applyBorder="1" applyAlignment="1">
      <alignment vertical="center"/>
    </xf>
    <xf numFmtId="43" fontId="29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49" fontId="29" fillId="0" borderId="10" xfId="44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43" fontId="33" fillId="24" borderId="10" xfId="0" applyNumberFormat="1" applyFont="1" applyFill="1" applyBorder="1" applyAlignment="1">
      <alignment horizontal="justify" vertical="top" wrapText="1"/>
    </xf>
    <xf numFmtId="43" fontId="33" fillId="24" borderId="10" xfId="0" applyNumberFormat="1" applyFont="1" applyFill="1" applyBorder="1" applyAlignment="1">
      <alignment horizontal="justify" vertical="center" wrapText="1"/>
    </xf>
    <xf numFmtId="43" fontId="33" fillId="24" borderId="10" xfId="0" applyNumberFormat="1" applyFont="1" applyFill="1" applyBorder="1" applyAlignment="1">
      <alignment horizontal="right" vertical="center" wrapText="1"/>
    </xf>
    <xf numFmtId="43" fontId="38" fillId="0" borderId="10" xfId="0" applyNumberFormat="1" applyFont="1" applyFill="1" applyBorder="1" applyAlignment="1">
      <alignment vertical="center"/>
    </xf>
    <xf numFmtId="43" fontId="38" fillId="0" borderId="10" xfId="1" applyFont="1" applyFill="1" applyBorder="1" applyAlignment="1">
      <alignment vertical="center"/>
    </xf>
    <xf numFmtId="43" fontId="30" fillId="0" borderId="10" xfId="0" applyNumberFormat="1" applyFont="1" applyFill="1" applyBorder="1"/>
    <xf numFmtId="43" fontId="37" fillId="0" borderId="10" xfId="0" applyNumberFormat="1" applyFont="1" applyFill="1" applyBorder="1"/>
    <xf numFmtId="0" fontId="37" fillId="0" borderId="10" xfId="0" applyFont="1" applyFill="1" applyBorder="1"/>
    <xf numFmtId="43" fontId="39" fillId="0" borderId="10" xfId="0" applyNumberFormat="1" applyFont="1" applyFill="1" applyBorder="1"/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165" fontId="2" fillId="24" borderId="10" xfId="1" applyNumberFormat="1" applyFont="1" applyFill="1" applyBorder="1" applyAlignment="1" applyProtection="1">
      <alignment vertical="center"/>
    </xf>
    <xf numFmtId="0" fontId="2" fillId="24" borderId="10" xfId="0" applyFont="1" applyFill="1" applyBorder="1" applyAlignment="1">
      <alignment vertical="center"/>
    </xf>
    <xf numFmtId="165" fontId="23" fillId="0" borderId="19" xfId="0" applyNumberFormat="1" applyFont="1" applyFill="1" applyBorder="1" applyAlignment="1">
      <alignment horizontal="center" vertical="center" wrapText="1"/>
    </xf>
    <xf numFmtId="0" fontId="23" fillId="29" borderId="20" xfId="0" applyFont="1" applyFill="1" applyBorder="1" applyAlignment="1">
      <alignment vertical="center"/>
    </xf>
    <xf numFmtId="0" fontId="25" fillId="29" borderId="21" xfId="0" applyFont="1" applyFill="1" applyBorder="1" applyAlignment="1">
      <alignment vertical="center"/>
    </xf>
    <xf numFmtId="165" fontId="23" fillId="29" borderId="21" xfId="0" applyNumberFormat="1" applyFont="1" applyFill="1" applyBorder="1" applyAlignment="1">
      <alignment vertical="center"/>
    </xf>
    <xf numFmtId="164" fontId="23" fillId="29" borderId="22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3" fontId="20" fillId="0" borderId="10" xfId="1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 wrapText="1"/>
    </xf>
    <xf numFmtId="165" fontId="37" fillId="0" borderId="10" xfId="44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43" fontId="41" fillId="0" borderId="10" xfId="1" applyFont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43" fontId="23" fillId="0" borderId="23" xfId="0" applyNumberFormat="1" applyFont="1" applyFill="1" applyBorder="1" applyAlignment="1">
      <alignment vertical="center"/>
    </xf>
    <xf numFmtId="43" fontId="38" fillId="0" borderId="23" xfId="0" applyNumberFormat="1" applyFont="1" applyFill="1" applyBorder="1" applyAlignment="1">
      <alignment vertical="center"/>
    </xf>
    <xf numFmtId="43" fontId="30" fillId="0" borderId="23" xfId="0" applyNumberFormat="1" applyFont="1" applyFill="1" applyBorder="1"/>
    <xf numFmtId="43" fontId="37" fillId="0" borderId="23" xfId="0" applyNumberFormat="1" applyFont="1" applyFill="1" applyBorder="1"/>
    <xf numFmtId="43" fontId="39" fillId="0" borderId="23" xfId="0" applyNumberFormat="1" applyFont="1" applyFill="1" applyBorder="1"/>
    <xf numFmtId="0" fontId="34" fillId="24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3" fontId="38" fillId="0" borderId="10" xfId="0" applyNumberFormat="1" applyFont="1" applyFill="1" applyBorder="1"/>
    <xf numFmtId="0" fontId="2" fillId="0" borderId="10" xfId="0" applyNumberFormat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3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3" fontId="0" fillId="0" borderId="10" xfId="1" applyFont="1" applyBorder="1" applyAlignment="1">
      <alignment vertical="center"/>
    </xf>
    <xf numFmtId="43" fontId="31" fillId="0" borderId="10" xfId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vertical="center"/>
    </xf>
    <xf numFmtId="43" fontId="33" fillId="24" borderId="10" xfId="0" applyNumberFormat="1" applyFont="1" applyFill="1" applyBorder="1" applyAlignment="1">
      <alignment vertical="center"/>
    </xf>
    <xf numFmtId="43" fontId="34" fillId="24" borderId="10" xfId="0" applyNumberFormat="1" applyFont="1" applyFill="1" applyBorder="1" applyAlignment="1">
      <alignment vertical="center"/>
    </xf>
    <xf numFmtId="43" fontId="31" fillId="0" borderId="10" xfId="0" applyNumberFormat="1" applyFont="1" applyBorder="1"/>
    <xf numFmtId="0" fontId="43" fillId="26" borderId="10" xfId="0" applyFont="1" applyFill="1" applyBorder="1" applyAlignment="1">
      <alignment vertical="center" wrapText="1"/>
    </xf>
    <xf numFmtId="3" fontId="23" fillId="26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/>
    </xf>
    <xf numFmtId="43" fontId="20" fillId="24" borderId="0" xfId="0" applyNumberFormat="1" applyFont="1" applyFill="1" applyBorder="1" applyAlignment="1">
      <alignment horizontal="center" vertical="center" wrapText="1"/>
    </xf>
    <xf numFmtId="43" fontId="34" fillId="0" borderId="10" xfId="0" applyNumberFormat="1" applyFont="1" applyBorder="1"/>
    <xf numFmtId="0" fontId="34" fillId="0" borderId="10" xfId="0" applyFont="1" applyFill="1" applyBorder="1" applyAlignment="1">
      <alignment horizontal="left"/>
    </xf>
    <xf numFmtId="0" fontId="34" fillId="0" borderId="16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34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31" fillId="27" borderId="11" xfId="0" applyFont="1" applyFill="1" applyBorder="1" applyAlignment="1">
      <alignment horizontal="center"/>
    </xf>
    <xf numFmtId="0" fontId="31" fillId="27" borderId="12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4" fillId="26" borderId="10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center" wrapText="1"/>
    </xf>
    <xf numFmtId="0" fontId="34" fillId="0" borderId="12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top" wrapText="1"/>
    </xf>
    <xf numFmtId="0" fontId="34" fillId="27" borderId="12" xfId="0" applyFont="1" applyFill="1" applyBorder="1" applyAlignment="1">
      <alignment horizontal="center" vertical="top" wrapText="1"/>
    </xf>
    <xf numFmtId="0" fontId="34" fillId="27" borderId="13" xfId="0" applyFont="1" applyFill="1" applyBorder="1" applyAlignment="1">
      <alignment horizontal="center" vertical="top" wrapText="1"/>
    </xf>
    <xf numFmtId="0" fontId="34" fillId="25" borderId="17" xfId="0" applyFont="1" applyFill="1" applyBorder="1" applyAlignment="1">
      <alignment horizontal="center"/>
    </xf>
    <xf numFmtId="0" fontId="34" fillId="25" borderId="14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/>
    </xf>
    <xf numFmtId="0" fontId="34" fillId="26" borderId="11" xfId="0" applyFont="1" applyFill="1" applyBorder="1" applyAlignment="1">
      <alignment horizontal="center" vertical="top" wrapText="1"/>
    </xf>
    <xf numFmtId="0" fontId="34" fillId="26" borderId="12" xfId="0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/>
    </xf>
    <xf numFmtId="0" fontId="20" fillId="26" borderId="11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center" vertical="center" wrapText="1"/>
    </xf>
    <xf numFmtId="0" fontId="42" fillId="26" borderId="12" xfId="0" applyFont="1" applyFill="1" applyBorder="1" applyAlignment="1">
      <alignment horizontal="center" vertical="center" wrapText="1"/>
    </xf>
    <xf numFmtId="0" fontId="42" fillId="26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0" fillId="28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4" fillId="28" borderId="10" xfId="0" applyFont="1" applyFill="1" applyBorder="1" applyAlignment="1">
      <alignment horizontal="center"/>
    </xf>
    <xf numFmtId="0" fontId="20" fillId="28" borderId="10" xfId="0" applyFont="1" applyFill="1" applyBorder="1" applyAlignment="1">
      <alignment horizontal="center"/>
    </xf>
    <xf numFmtId="0" fontId="34" fillId="28" borderId="11" xfId="0" applyFont="1" applyFill="1" applyBorder="1" applyAlignment="1">
      <alignment horizontal="center"/>
    </xf>
    <xf numFmtId="0" fontId="34" fillId="28" borderId="12" xfId="0" applyFont="1" applyFill="1" applyBorder="1" applyAlignment="1">
      <alignment horizontal="center"/>
    </xf>
    <xf numFmtId="0" fontId="34" fillId="28" borderId="13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20" fillId="28" borderId="11" xfId="0" applyFont="1" applyFill="1" applyBorder="1" applyAlignment="1">
      <alignment horizontal="center" vertical="center"/>
    </xf>
    <xf numFmtId="0" fontId="20" fillId="28" borderId="12" xfId="0" applyFont="1" applyFill="1" applyBorder="1" applyAlignment="1">
      <alignment horizontal="center" vertical="center"/>
    </xf>
    <xf numFmtId="0" fontId="20" fillId="28" borderId="13" xfId="0" applyFont="1" applyFill="1" applyBorder="1" applyAlignment="1">
      <alignment horizontal="center" vertical="center"/>
    </xf>
  </cellXfs>
  <cellStyles count="45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2"/>
    <cellStyle name="Nota 2" xfId="34"/>
    <cellStyle name="Saída 2" xfId="35"/>
    <cellStyle name="Separador de milhares" xfId="1" builtinId="3"/>
    <cellStyle name="Separador de milhares 2" xfId="44"/>
    <cellStyle name="Texto de Aviso 2" xfId="36"/>
    <cellStyle name="Texto Explicativo 2" xfId="37"/>
    <cellStyle name="Título 1 1" xfId="39"/>
    <cellStyle name="Título 1 2" xfId="38"/>
    <cellStyle name="Título 2 2" xfId="40"/>
    <cellStyle name="Título 3 2" xfId="41"/>
    <cellStyle name="Título 4 2" xfId="42"/>
    <cellStyle name="Total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A3" sqref="A3"/>
    </sheetView>
  </sheetViews>
  <sheetFormatPr defaultColWidth="9.140625" defaultRowHeight="15"/>
  <cols>
    <col min="1" max="1" width="23" style="68" customWidth="1"/>
    <col min="2" max="2" width="14.140625" style="68" customWidth="1"/>
    <col min="3" max="3" width="11.140625" style="68" customWidth="1"/>
    <col min="4" max="4" width="11.7109375" style="68" customWidth="1"/>
    <col min="5" max="5" width="13.85546875" style="68" customWidth="1"/>
    <col min="6" max="6" width="14.28515625" style="68" customWidth="1"/>
    <col min="7" max="7" width="11" style="68" customWidth="1"/>
    <col min="8" max="8" width="9.85546875" style="68" customWidth="1"/>
    <col min="9" max="9" width="8.7109375" style="68" customWidth="1"/>
    <col min="10" max="10" width="12.140625" style="68" customWidth="1"/>
    <col min="11" max="16384" width="9.140625" style="68"/>
  </cols>
  <sheetData>
    <row r="1" spans="1:11">
      <c r="A1" s="192" t="s">
        <v>110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>
      <c r="A2" s="67"/>
      <c r="B2" s="69"/>
      <c r="C2" s="69"/>
      <c r="D2" s="70"/>
      <c r="E2" s="70"/>
      <c r="F2" s="70"/>
      <c r="G2" s="70"/>
      <c r="H2" s="70"/>
      <c r="I2" s="70"/>
      <c r="J2" s="70"/>
    </row>
    <row r="3" spans="1:11">
      <c r="A3" s="67" t="s">
        <v>185</v>
      </c>
      <c r="B3" s="67"/>
    </row>
    <row r="4" spans="1:11" ht="60">
      <c r="A4" s="71" t="s">
        <v>0</v>
      </c>
      <c r="B4" s="71" t="s">
        <v>1</v>
      </c>
      <c r="C4" s="71" t="s">
        <v>146</v>
      </c>
      <c r="D4" s="71" t="s">
        <v>38</v>
      </c>
      <c r="E4" s="71" t="s">
        <v>118</v>
      </c>
      <c r="F4" s="71" t="s">
        <v>39</v>
      </c>
      <c r="G4" s="71" t="s">
        <v>3</v>
      </c>
      <c r="H4" s="71" t="s">
        <v>4</v>
      </c>
      <c r="I4" s="71" t="s">
        <v>5</v>
      </c>
      <c r="J4" s="71" t="s">
        <v>6</v>
      </c>
    </row>
    <row r="5" spans="1:11">
      <c r="A5" s="135" t="s">
        <v>7</v>
      </c>
      <c r="B5" s="136">
        <v>40</v>
      </c>
      <c r="C5" s="137">
        <v>2660</v>
      </c>
      <c r="D5" s="3">
        <f>C5*68.75%</f>
        <v>1828.75</v>
      </c>
      <c r="E5" s="72">
        <v>0</v>
      </c>
      <c r="F5" s="2">
        <f>12*22</f>
        <v>264</v>
      </c>
      <c r="G5" s="2">
        <f t="shared" ref="G5:G10" si="0">C5+D5+E5+F5</f>
        <v>4752.75</v>
      </c>
      <c r="H5" s="1">
        <v>1</v>
      </c>
      <c r="I5" s="1">
        <v>8</v>
      </c>
      <c r="J5" s="73">
        <f t="shared" ref="J5:J10" si="1">G5*H5*I5</f>
        <v>38022</v>
      </c>
    </row>
    <row r="6" spans="1:11">
      <c r="A6" s="135" t="s">
        <v>8</v>
      </c>
      <c r="B6" s="66">
        <v>40</v>
      </c>
      <c r="C6" s="137">
        <v>2562.35</v>
      </c>
      <c r="D6" s="3">
        <f t="shared" ref="D6:D10" si="2">C6*68.75%</f>
        <v>1761.6156249999999</v>
      </c>
      <c r="E6" s="72">
        <f>((8*22)-C6*6%)</f>
        <v>22.259000000000015</v>
      </c>
      <c r="F6" s="2">
        <f t="shared" ref="F6:F10" si="3">12*22</f>
        <v>264</v>
      </c>
      <c r="G6" s="2">
        <f t="shared" si="0"/>
        <v>4610.2246249999998</v>
      </c>
      <c r="H6" s="4">
        <v>1</v>
      </c>
      <c r="I6" s="1">
        <v>8</v>
      </c>
      <c r="J6" s="73">
        <f t="shared" si="1"/>
        <v>36881.796999999999</v>
      </c>
    </row>
    <row r="7" spans="1:11">
      <c r="A7" s="135" t="s">
        <v>14</v>
      </c>
      <c r="B7" s="66">
        <v>30</v>
      </c>
      <c r="C7" s="137">
        <v>2463</v>
      </c>
      <c r="D7" s="3">
        <f t="shared" si="2"/>
        <v>1693.3125</v>
      </c>
      <c r="E7" s="72">
        <f t="shared" ref="E7:E10" si="4">((8*22)-C7*6%)</f>
        <v>28.22</v>
      </c>
      <c r="F7" s="2">
        <v>0</v>
      </c>
      <c r="G7" s="2">
        <f t="shared" si="0"/>
        <v>4184.5325000000003</v>
      </c>
      <c r="H7" s="4">
        <v>1</v>
      </c>
      <c r="I7" s="1">
        <v>8</v>
      </c>
      <c r="J7" s="73">
        <f t="shared" si="1"/>
        <v>33476.26</v>
      </c>
    </row>
    <row r="8" spans="1:11">
      <c r="A8" s="138" t="s">
        <v>9</v>
      </c>
      <c r="B8" s="66">
        <v>20</v>
      </c>
      <c r="C8" s="137">
        <v>1400</v>
      </c>
      <c r="D8" s="3">
        <f t="shared" si="2"/>
        <v>962.5</v>
      </c>
      <c r="E8" s="72">
        <f t="shared" si="4"/>
        <v>92</v>
      </c>
      <c r="F8" s="2">
        <v>0</v>
      </c>
      <c r="G8" s="2">
        <f t="shared" si="0"/>
        <v>2454.5</v>
      </c>
      <c r="H8" s="4">
        <v>2</v>
      </c>
      <c r="I8" s="1">
        <v>8</v>
      </c>
      <c r="J8" s="73">
        <f t="shared" si="1"/>
        <v>39272</v>
      </c>
    </row>
    <row r="9" spans="1:11">
      <c r="A9" s="138" t="s">
        <v>103</v>
      </c>
      <c r="B9" s="66">
        <v>40</v>
      </c>
      <c r="C9" s="137">
        <v>1050</v>
      </c>
      <c r="D9" s="3">
        <f t="shared" si="2"/>
        <v>721.875</v>
      </c>
      <c r="E9" s="72">
        <f t="shared" si="4"/>
        <v>113</v>
      </c>
      <c r="F9" s="2">
        <f t="shared" si="3"/>
        <v>264</v>
      </c>
      <c r="G9" s="2">
        <f t="shared" si="0"/>
        <v>2148.875</v>
      </c>
      <c r="H9" s="4">
        <v>1</v>
      </c>
      <c r="I9" s="1">
        <v>8</v>
      </c>
      <c r="J9" s="73">
        <f t="shared" si="1"/>
        <v>17191</v>
      </c>
    </row>
    <row r="10" spans="1:11">
      <c r="A10" s="138" t="s">
        <v>104</v>
      </c>
      <c r="B10" s="66">
        <v>40</v>
      </c>
      <c r="C10" s="137">
        <v>1000</v>
      </c>
      <c r="D10" s="3">
        <f t="shared" si="2"/>
        <v>687.5</v>
      </c>
      <c r="E10" s="72">
        <f t="shared" si="4"/>
        <v>116</v>
      </c>
      <c r="F10" s="2">
        <f t="shared" si="3"/>
        <v>264</v>
      </c>
      <c r="G10" s="2">
        <f t="shared" si="0"/>
        <v>2067.5</v>
      </c>
      <c r="H10" s="4">
        <v>2</v>
      </c>
      <c r="I10" s="1">
        <v>8</v>
      </c>
      <c r="J10" s="73">
        <f t="shared" si="1"/>
        <v>33080</v>
      </c>
      <c r="K10" s="68" t="s">
        <v>100</v>
      </c>
    </row>
    <row r="11" spans="1:11">
      <c r="A11" s="74" t="s">
        <v>6</v>
      </c>
      <c r="B11" s="4"/>
      <c r="C11" s="2"/>
      <c r="D11" s="2"/>
      <c r="E11" s="72"/>
      <c r="F11" s="5"/>
      <c r="G11" s="5"/>
      <c r="H11" s="4">
        <f>SUM(H5:H10)</f>
        <v>8</v>
      </c>
      <c r="I11" s="5"/>
      <c r="J11" s="75">
        <f>SUM(J5:J10)</f>
        <v>197923.057</v>
      </c>
    </row>
    <row r="12" spans="1:11" ht="12.75" customHeight="1">
      <c r="A12" s="8"/>
      <c r="B12" s="7"/>
      <c r="C12" s="6"/>
      <c r="D12" s="6"/>
      <c r="E12" s="6"/>
      <c r="F12" s="8"/>
      <c r="G12" s="8"/>
      <c r="H12" s="7"/>
      <c r="I12" s="8"/>
      <c r="J12" s="76"/>
    </row>
    <row r="13" spans="1:11" ht="12.75" customHeight="1">
      <c r="A13" s="77" t="s">
        <v>15</v>
      </c>
      <c r="B13" s="71" t="s">
        <v>16</v>
      </c>
      <c r="C13" s="71" t="s">
        <v>17</v>
      </c>
      <c r="D13" s="71" t="s">
        <v>6</v>
      </c>
      <c r="E13" s="11"/>
      <c r="F13" s="11"/>
      <c r="G13" s="78"/>
      <c r="H13" s="10"/>
      <c r="I13" s="11"/>
      <c r="J13" s="11"/>
    </row>
    <row r="14" spans="1:11" ht="12.75" customHeight="1">
      <c r="A14" s="79" t="s">
        <v>18</v>
      </c>
      <c r="B14" s="18">
        <v>6</v>
      </c>
      <c r="C14" s="80">
        <v>25</v>
      </c>
      <c r="D14" s="12">
        <f>B14*C14</f>
        <v>150</v>
      </c>
      <c r="E14" s="11"/>
      <c r="F14" s="13"/>
      <c r="G14" s="11"/>
      <c r="H14" s="11"/>
      <c r="I14" s="11"/>
      <c r="J14" s="11"/>
    </row>
    <row r="15" spans="1:11" ht="12.75" customHeight="1">
      <c r="A15" s="79" t="s">
        <v>19</v>
      </c>
      <c r="B15" s="18">
        <v>6</v>
      </c>
      <c r="C15" s="80">
        <v>25</v>
      </c>
      <c r="D15" s="12">
        <f t="shared" ref="D15:D17" si="5">B15*C15</f>
        <v>150</v>
      </c>
      <c r="E15" s="11"/>
      <c r="F15" s="11"/>
      <c r="G15" s="11"/>
      <c r="H15" s="11"/>
      <c r="I15" s="11"/>
      <c r="J15" s="11"/>
    </row>
    <row r="16" spans="1:11" ht="24.75" customHeight="1">
      <c r="A16" s="79" t="s">
        <v>34</v>
      </c>
      <c r="B16" s="18">
        <v>2</v>
      </c>
      <c r="C16" s="80">
        <v>50</v>
      </c>
      <c r="D16" s="12">
        <f t="shared" si="5"/>
        <v>100</v>
      </c>
      <c r="E16" s="11"/>
      <c r="F16" s="11"/>
      <c r="G16" s="11"/>
      <c r="H16" s="11"/>
      <c r="I16" s="11"/>
      <c r="J16" s="11"/>
    </row>
    <row r="17" spans="1:11" ht="25.5" customHeight="1">
      <c r="A17" s="79" t="s">
        <v>35</v>
      </c>
      <c r="B17" s="81">
        <v>2</v>
      </c>
      <c r="C17" s="80">
        <v>50</v>
      </c>
      <c r="D17" s="12">
        <f t="shared" si="5"/>
        <v>100</v>
      </c>
      <c r="E17" s="11"/>
      <c r="F17" s="11"/>
      <c r="G17" s="11"/>
      <c r="H17" s="11"/>
      <c r="I17" s="11"/>
      <c r="J17" s="11"/>
    </row>
    <row r="18" spans="1:11" ht="12.75" customHeight="1">
      <c r="A18" s="17" t="s">
        <v>6</v>
      </c>
      <c r="B18" s="82">
        <f>SUM(B14:B17)</f>
        <v>16</v>
      </c>
      <c r="C18" s="17"/>
      <c r="D18" s="17">
        <f>SUM(D14:D17)</f>
        <v>500</v>
      </c>
      <c r="E18" s="11"/>
      <c r="F18" s="11"/>
      <c r="G18" s="11"/>
      <c r="H18" s="11"/>
      <c r="I18" s="11"/>
      <c r="J18" s="11"/>
    </row>
    <row r="19" spans="1:11" ht="12.75" customHeight="1">
      <c r="A19" s="83"/>
      <c r="B19" s="84"/>
      <c r="C19" s="11"/>
      <c r="D19" s="11"/>
      <c r="E19" s="11"/>
      <c r="F19" s="11"/>
      <c r="G19" s="11"/>
      <c r="H19" s="11"/>
      <c r="I19" s="11"/>
      <c r="J19" s="11"/>
    </row>
    <row r="20" spans="1:11" ht="12.75" customHeight="1">
      <c r="A20" s="85" t="s">
        <v>20</v>
      </c>
      <c r="B20" s="86"/>
      <c r="C20" s="11"/>
      <c r="D20" s="11"/>
      <c r="E20" s="11"/>
      <c r="F20" s="11"/>
      <c r="G20" s="11"/>
      <c r="H20" s="11"/>
      <c r="I20" s="11"/>
      <c r="J20" s="11"/>
    </row>
    <row r="21" spans="1:11" ht="24.75" customHeight="1">
      <c r="A21" s="71" t="s">
        <v>0</v>
      </c>
      <c r="B21" s="71" t="s">
        <v>2</v>
      </c>
      <c r="C21" s="71" t="s">
        <v>21</v>
      </c>
      <c r="D21" s="71" t="s">
        <v>22</v>
      </c>
      <c r="E21" s="71" t="s">
        <v>23</v>
      </c>
      <c r="F21" s="71" t="s">
        <v>144</v>
      </c>
      <c r="G21" s="71" t="s">
        <v>3</v>
      </c>
      <c r="H21" s="71" t="s">
        <v>94</v>
      </c>
      <c r="I21" s="71" t="s">
        <v>16</v>
      </c>
      <c r="J21" s="71" t="s">
        <v>6</v>
      </c>
    </row>
    <row r="22" spans="1:11" ht="12.75" customHeight="1">
      <c r="A22" s="87" t="s">
        <v>40</v>
      </c>
      <c r="B22" s="88">
        <v>900</v>
      </c>
      <c r="C22" s="14">
        <f>B22*5%</f>
        <v>45</v>
      </c>
      <c r="D22" s="14">
        <f>B22*11%</f>
        <v>99</v>
      </c>
      <c r="E22" s="14">
        <f>B22-C22-D22</f>
        <v>756</v>
      </c>
      <c r="F22" s="14">
        <f>B22*20%</f>
        <v>180</v>
      </c>
      <c r="G22" s="14">
        <f>B22+F22</f>
        <v>1080</v>
      </c>
      <c r="H22" s="89">
        <v>8</v>
      </c>
      <c r="I22" s="89">
        <v>1</v>
      </c>
      <c r="J22" s="16">
        <f>G22*H22*I22</f>
        <v>8640</v>
      </c>
    </row>
    <row r="23" spans="1:11" ht="12.75" customHeight="1">
      <c r="A23" s="90"/>
      <c r="B23" s="91"/>
      <c r="C23" s="22"/>
      <c r="D23" s="22"/>
      <c r="E23" s="22"/>
      <c r="F23" s="22"/>
      <c r="G23" s="92"/>
      <c r="H23" s="93"/>
      <c r="I23" s="93"/>
      <c r="J23" s="92"/>
    </row>
    <row r="24" spans="1:11" ht="12.75" customHeight="1">
      <c r="A24" s="85" t="s">
        <v>24</v>
      </c>
      <c r="B24" s="94"/>
      <c r="C24" s="20"/>
      <c r="D24" s="20"/>
      <c r="E24" s="20"/>
      <c r="F24" s="21"/>
      <c r="G24" s="92"/>
      <c r="H24" s="93"/>
      <c r="I24" s="93"/>
      <c r="J24" s="92"/>
    </row>
    <row r="25" spans="1:11" ht="25.5" customHeight="1">
      <c r="A25" s="111" t="s">
        <v>0</v>
      </c>
      <c r="B25" s="71" t="s">
        <v>1</v>
      </c>
      <c r="C25" s="71" t="s">
        <v>145</v>
      </c>
      <c r="D25" s="71" t="s">
        <v>119</v>
      </c>
      <c r="E25" s="111" t="s">
        <v>25</v>
      </c>
      <c r="F25" s="111" t="s">
        <v>3</v>
      </c>
      <c r="G25" s="99"/>
      <c r="H25" s="71" t="s">
        <v>16</v>
      </c>
      <c r="I25" s="111" t="s">
        <v>6</v>
      </c>
      <c r="J25" s="71" t="s">
        <v>6</v>
      </c>
    </row>
    <row r="26" spans="1:11" ht="12.75" customHeight="1">
      <c r="A26" s="95" t="s">
        <v>26</v>
      </c>
      <c r="B26" s="96">
        <v>20</v>
      </c>
      <c r="C26" s="12">
        <v>455</v>
      </c>
      <c r="D26" s="15">
        <f>8*22</f>
        <v>176</v>
      </c>
      <c r="E26" s="15">
        <v>0</v>
      </c>
      <c r="F26" s="97">
        <f>C26+D26</f>
        <v>631</v>
      </c>
      <c r="G26" s="120"/>
      <c r="H26" s="96">
        <v>8</v>
      </c>
      <c r="I26" s="98">
        <v>3</v>
      </c>
      <c r="J26" s="16">
        <f>F26*H26*I26</f>
        <v>15144</v>
      </c>
      <c r="K26" s="68" t="s">
        <v>99</v>
      </c>
    </row>
    <row r="27" spans="1:11" ht="12.75" customHeight="1">
      <c r="A27" s="99" t="s">
        <v>6</v>
      </c>
      <c r="B27" s="18"/>
      <c r="C27" s="12"/>
      <c r="D27" s="17"/>
      <c r="E27" s="100"/>
      <c r="F27" s="100"/>
      <c r="G27" s="121"/>
      <c r="H27" s="100"/>
      <c r="I27" s="101">
        <v>3</v>
      </c>
      <c r="J27" s="16">
        <f>SUM(J26:J26)</f>
        <v>15144</v>
      </c>
    </row>
    <row r="28" spans="1:11" ht="12.75" customHeight="1">
      <c r="A28" s="83"/>
      <c r="B28" s="84"/>
      <c r="C28" s="20"/>
      <c r="D28" s="21"/>
      <c r="E28" s="102"/>
      <c r="F28" s="102"/>
      <c r="G28" s="102"/>
      <c r="H28" s="92"/>
      <c r="I28" s="93"/>
      <c r="J28" s="93"/>
    </row>
    <row r="29" spans="1:11" ht="12.75" customHeight="1">
      <c r="A29" s="83" t="s">
        <v>25</v>
      </c>
      <c r="B29" s="103"/>
      <c r="C29" s="23"/>
      <c r="D29" s="103"/>
      <c r="E29" s="23"/>
      <c r="F29" s="92"/>
      <c r="G29" s="92"/>
      <c r="H29" s="92"/>
      <c r="I29" s="93"/>
      <c r="J29" s="93"/>
    </row>
    <row r="30" spans="1:11" ht="12.75" customHeight="1">
      <c r="A30" s="71" t="s">
        <v>27</v>
      </c>
      <c r="B30" s="71" t="s">
        <v>28</v>
      </c>
      <c r="C30" s="71" t="s">
        <v>29</v>
      </c>
      <c r="D30" s="99"/>
      <c r="E30" s="71" t="s">
        <v>96</v>
      </c>
      <c r="F30" s="71" t="s">
        <v>97</v>
      </c>
      <c r="G30" s="71" t="s">
        <v>16</v>
      </c>
      <c r="H30" s="71" t="s">
        <v>30</v>
      </c>
      <c r="I30" s="93"/>
      <c r="J30" s="93"/>
    </row>
    <row r="31" spans="1:11" ht="12.75" customHeight="1">
      <c r="A31" s="123" t="s">
        <v>32</v>
      </c>
      <c r="B31" s="18"/>
      <c r="C31" s="18" t="s">
        <v>31</v>
      </c>
      <c r="D31" s="99"/>
      <c r="E31" s="148">
        <v>25</v>
      </c>
      <c r="F31" s="124" t="s">
        <v>107</v>
      </c>
      <c r="G31" s="124" t="s">
        <v>98</v>
      </c>
      <c r="H31" s="104">
        <f>E31*F31*G31</f>
        <v>600</v>
      </c>
      <c r="I31" s="93"/>
      <c r="J31" s="93"/>
    </row>
    <row r="32" spans="1:11" ht="12.75" customHeight="1" thickBot="1">
      <c r="A32" s="194" t="s">
        <v>6</v>
      </c>
      <c r="B32" s="195"/>
      <c r="C32" s="195"/>
      <c r="D32" s="195"/>
      <c r="E32" s="195"/>
      <c r="F32" s="196"/>
      <c r="G32" s="197"/>
      <c r="H32" s="139">
        <f>SUM(H31)</f>
        <v>600</v>
      </c>
      <c r="I32" s="19"/>
      <c r="J32" s="24"/>
    </row>
    <row r="33" spans="1:10" ht="12.75" customHeight="1" thickBot="1">
      <c r="A33" s="105"/>
      <c r="B33" s="105"/>
      <c r="C33" s="20"/>
      <c r="D33" s="103"/>
      <c r="E33" s="23"/>
      <c r="F33" s="140" t="s">
        <v>33</v>
      </c>
      <c r="G33" s="141"/>
      <c r="H33" s="142"/>
      <c r="I33" s="142"/>
      <c r="J33" s="143">
        <f>SUM(J5:J10,D14:D17,J22,J26,H31)</f>
        <v>222807.057</v>
      </c>
    </row>
    <row r="34" spans="1:10" ht="12.75" customHeight="1">
      <c r="A34" s="105"/>
      <c r="B34" s="105"/>
      <c r="C34" s="20"/>
      <c r="D34" s="103"/>
      <c r="E34" s="23"/>
      <c r="F34" s="83"/>
      <c r="G34" s="103"/>
      <c r="H34" s="19"/>
      <c r="I34" s="19"/>
      <c r="J34" s="24"/>
    </row>
    <row r="35" spans="1:10" ht="12.75" customHeight="1">
      <c r="A35" s="9"/>
      <c r="B35" s="9"/>
      <c r="C35" s="9"/>
      <c r="D35" s="158" t="s">
        <v>141</v>
      </c>
      <c r="E35" s="158" t="s">
        <v>141</v>
      </c>
      <c r="F35" s="158" t="s">
        <v>142</v>
      </c>
      <c r="G35" s="9"/>
      <c r="H35" s="9"/>
      <c r="I35" s="8"/>
      <c r="J35" s="76"/>
    </row>
    <row r="36" spans="1:10">
      <c r="A36" s="198" t="s">
        <v>184</v>
      </c>
      <c r="B36" s="199"/>
      <c r="C36" s="111" t="s">
        <v>6</v>
      </c>
      <c r="D36" s="111" t="s">
        <v>11</v>
      </c>
      <c r="E36" s="111" t="s">
        <v>12</v>
      </c>
      <c r="F36" s="111" t="s">
        <v>13</v>
      </c>
      <c r="G36" s="112" t="s">
        <v>6</v>
      </c>
      <c r="H36" s="151"/>
      <c r="I36" s="8"/>
    </row>
    <row r="37" spans="1:10">
      <c r="A37" s="193" t="s">
        <v>83</v>
      </c>
      <c r="B37" s="193"/>
      <c r="C37" s="118">
        <f>J33</f>
        <v>222807.057</v>
      </c>
      <c r="D37" s="113">
        <f>C37/8*3</f>
        <v>83552.646374999997</v>
      </c>
      <c r="E37" s="113">
        <f>C37/8*3</f>
        <v>83552.646374999997</v>
      </c>
      <c r="F37" s="114">
        <f>C37/8*2</f>
        <v>55701.76425</v>
      </c>
      <c r="G37" s="115">
        <f t="shared" ref="G37:G48" si="6">SUM(D37:F37)</f>
        <v>222807.057</v>
      </c>
      <c r="H37" s="152"/>
      <c r="I37" s="106"/>
    </row>
    <row r="38" spans="1:10">
      <c r="A38" s="193" t="s">
        <v>147</v>
      </c>
      <c r="B38" s="193"/>
      <c r="C38" s="118">
        <f>'MATERIAL ESPORTIVO'!E42</f>
        <v>10841.599999999999</v>
      </c>
      <c r="D38" s="122">
        <f t="shared" ref="D38:D44" si="7">C38</f>
        <v>10841.599999999999</v>
      </c>
      <c r="E38" s="116"/>
      <c r="F38" s="117"/>
      <c r="G38" s="115">
        <f t="shared" si="6"/>
        <v>10841.599999999999</v>
      </c>
      <c r="H38" s="152"/>
      <c r="I38" s="9"/>
      <c r="J38" s="9"/>
    </row>
    <row r="39" spans="1:10">
      <c r="A39" s="185" t="s">
        <v>84</v>
      </c>
      <c r="B39" s="185"/>
      <c r="C39" s="118">
        <f>FARDAMENTO!G30</f>
        <v>33686</v>
      </c>
      <c r="D39" s="122">
        <f t="shared" si="7"/>
        <v>33686</v>
      </c>
      <c r="E39" s="116"/>
      <c r="F39" s="16"/>
      <c r="G39" s="115">
        <f t="shared" si="6"/>
        <v>33686</v>
      </c>
      <c r="H39" s="152"/>
      <c r="I39" s="107"/>
      <c r="J39" s="108"/>
    </row>
    <row r="40" spans="1:10">
      <c r="A40" s="185" t="s">
        <v>85</v>
      </c>
      <c r="B40" s="185"/>
      <c r="C40" s="118">
        <f>DIVERSOS!F19</f>
        <v>4126</v>
      </c>
      <c r="D40" s="122">
        <f t="shared" si="7"/>
        <v>4126</v>
      </c>
      <c r="E40" s="116"/>
      <c r="F40" s="16"/>
      <c r="G40" s="115">
        <f t="shared" si="6"/>
        <v>4126</v>
      </c>
      <c r="H40" s="152"/>
      <c r="I40" s="9"/>
      <c r="J40" s="108"/>
    </row>
    <row r="41" spans="1:10">
      <c r="A41" s="185" t="s">
        <v>36</v>
      </c>
      <c r="B41" s="185"/>
      <c r="C41" s="118">
        <f>DIVERSOS!F24</f>
        <v>5100</v>
      </c>
      <c r="D41" s="122">
        <f t="shared" si="7"/>
        <v>5100</v>
      </c>
      <c r="E41" s="116"/>
      <c r="F41" s="16"/>
      <c r="G41" s="115">
        <f t="shared" si="6"/>
        <v>5100</v>
      </c>
      <c r="H41" s="152"/>
      <c r="I41" s="9"/>
      <c r="J41" s="108"/>
    </row>
    <row r="42" spans="1:10">
      <c r="A42" s="185" t="s">
        <v>86</v>
      </c>
      <c r="B42" s="185"/>
      <c r="C42" s="118">
        <f>DIVERSOS!F9</f>
        <v>10200</v>
      </c>
      <c r="D42" s="122"/>
      <c r="E42" s="116">
        <f>SUM(C42:D42)</f>
        <v>10200</v>
      </c>
      <c r="F42" s="16"/>
      <c r="G42" s="115">
        <f t="shared" si="6"/>
        <v>10200</v>
      </c>
      <c r="H42" s="152"/>
      <c r="I42" s="9"/>
      <c r="J42" s="108"/>
    </row>
    <row r="43" spans="1:10">
      <c r="A43" s="190" t="s">
        <v>63</v>
      </c>
      <c r="B43" s="190"/>
      <c r="C43" s="130">
        <f>DIVERSOS!G32</f>
        <v>6400</v>
      </c>
      <c r="D43" s="129">
        <f t="shared" si="7"/>
        <v>6400</v>
      </c>
      <c r="E43" s="129"/>
      <c r="F43" s="129"/>
      <c r="G43" s="129">
        <f t="shared" si="6"/>
        <v>6400</v>
      </c>
      <c r="H43" s="153"/>
      <c r="I43" s="109"/>
      <c r="J43" s="110"/>
    </row>
    <row r="44" spans="1:10">
      <c r="A44" s="185" t="s">
        <v>77</v>
      </c>
      <c r="B44" s="185"/>
      <c r="C44" s="118">
        <f>DIVERSOS!F39</f>
        <v>841.26</v>
      </c>
      <c r="D44" s="122">
        <f t="shared" si="7"/>
        <v>841.26</v>
      </c>
      <c r="E44" s="115"/>
      <c r="F44" s="115"/>
      <c r="G44" s="115">
        <f t="shared" si="6"/>
        <v>841.26</v>
      </c>
      <c r="H44" s="152"/>
    </row>
    <row r="45" spans="1:10">
      <c r="A45" s="191" t="s">
        <v>87</v>
      </c>
      <c r="B45" s="191"/>
      <c r="C45" s="118">
        <f>SUM(C37:C44)</f>
        <v>294001.91700000002</v>
      </c>
      <c r="D45" s="115">
        <f>SUM(D37:D44)</f>
        <v>144547.506375</v>
      </c>
      <c r="E45" s="115">
        <f>SUM(E37:E44)</f>
        <v>93752.646374999997</v>
      </c>
      <c r="F45" s="115">
        <f>SUM(F37:F44)</f>
        <v>55701.76425</v>
      </c>
      <c r="G45" s="115">
        <f t="shared" si="6"/>
        <v>294001.91700000002</v>
      </c>
      <c r="H45" s="152"/>
    </row>
    <row r="46" spans="1:10">
      <c r="A46" s="186" t="s">
        <v>88</v>
      </c>
      <c r="B46" s="186"/>
      <c r="C46" s="131">
        <f>C37+C38+C39+C40+C41+C42+C44</f>
        <v>287601.91700000002</v>
      </c>
      <c r="D46" s="131">
        <f>D37+D38+D39+D40+D41+D42+D44</f>
        <v>138147.506375</v>
      </c>
      <c r="E46" s="122">
        <f>SUM(E37:E44)</f>
        <v>93752.646374999997</v>
      </c>
      <c r="F46" s="122">
        <f>SUM(F38:F45)</f>
        <v>55701.76425</v>
      </c>
      <c r="G46" s="115">
        <f t="shared" si="6"/>
        <v>287601.91700000002</v>
      </c>
      <c r="H46" s="154"/>
    </row>
    <row r="47" spans="1:10">
      <c r="A47" s="187" t="s">
        <v>89</v>
      </c>
      <c r="B47" s="187"/>
      <c r="C47" s="132">
        <f>C43</f>
        <v>6400</v>
      </c>
      <c r="D47" s="132">
        <f>D43</f>
        <v>6400</v>
      </c>
      <c r="E47" s="133"/>
      <c r="F47" s="133"/>
      <c r="G47" s="159">
        <f t="shared" si="6"/>
        <v>6400</v>
      </c>
      <c r="H47" s="155"/>
    </row>
    <row r="48" spans="1:10">
      <c r="A48" s="188" t="s">
        <v>82</v>
      </c>
      <c r="B48" s="189"/>
      <c r="C48" s="134">
        <f>SUM(C46:C47)</f>
        <v>294001.91700000002</v>
      </c>
      <c r="D48" s="134">
        <f>SUM(D46:D47)</f>
        <v>144547.506375</v>
      </c>
      <c r="E48" s="134">
        <f>SUM(E46:E47)</f>
        <v>93752.646374999997</v>
      </c>
      <c r="F48" s="134">
        <f>SUM(F46)</f>
        <v>55701.76425</v>
      </c>
      <c r="G48" s="134">
        <f t="shared" si="6"/>
        <v>294001.91700000002</v>
      </c>
      <c r="H48" s="156"/>
    </row>
  </sheetData>
  <mergeCells count="15">
    <mergeCell ref="A1:J1"/>
    <mergeCell ref="A37:B37"/>
    <mergeCell ref="A38:B38"/>
    <mergeCell ref="A39:B39"/>
    <mergeCell ref="A32:G32"/>
    <mergeCell ref="A36:B36"/>
    <mergeCell ref="A40:B40"/>
    <mergeCell ref="A46:B46"/>
    <mergeCell ref="A47:B47"/>
    <mergeCell ref="A48:B48"/>
    <mergeCell ref="A41:B41"/>
    <mergeCell ref="A42:B42"/>
    <mergeCell ref="A43:B43"/>
    <mergeCell ref="A44:B44"/>
    <mergeCell ref="A45:B45"/>
  </mergeCells>
  <pageMargins left="0.25" right="0.22" top="0.66" bottom="0.27" header="0.51" footer="0.2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I17" sqref="I17"/>
    </sheetView>
  </sheetViews>
  <sheetFormatPr defaultRowHeight="15"/>
  <cols>
    <col min="1" max="1" width="34.5703125" customWidth="1"/>
    <col min="2" max="2" width="8.28515625" customWidth="1"/>
    <col min="3" max="3" width="47.5703125" style="145" customWidth="1"/>
    <col min="4" max="4" width="11.42578125" customWidth="1"/>
    <col min="5" max="5" width="13.5703125" customWidth="1"/>
  </cols>
  <sheetData>
    <row r="1" spans="1:9">
      <c r="A1" s="209" t="s">
        <v>109</v>
      </c>
      <c r="B1" s="209"/>
      <c r="C1" s="209"/>
      <c r="D1" s="209"/>
      <c r="E1" s="209"/>
      <c r="F1" s="119"/>
      <c r="G1" s="119"/>
      <c r="H1" s="119"/>
      <c r="I1" s="119"/>
    </row>
    <row r="2" spans="1:9">
      <c r="A2" s="209"/>
      <c r="B2" s="209"/>
      <c r="C2" s="209"/>
      <c r="D2" s="209"/>
      <c r="E2" s="209"/>
    </row>
    <row r="3" spans="1:9">
      <c r="A3" s="209" t="s">
        <v>42</v>
      </c>
      <c r="B3" s="209"/>
      <c r="C3" s="209"/>
      <c r="D3" s="209"/>
      <c r="E3" s="209"/>
    </row>
    <row r="4" spans="1:9">
      <c r="A4" s="209" t="s">
        <v>43</v>
      </c>
      <c r="B4" s="209"/>
      <c r="C4" s="209"/>
      <c r="D4" s="209"/>
      <c r="E4" s="209"/>
    </row>
    <row r="5" spans="1:9">
      <c r="A5" s="25"/>
      <c r="B5" s="26"/>
      <c r="C5" s="144"/>
      <c r="D5" s="26"/>
      <c r="E5" s="27"/>
    </row>
    <row r="6" spans="1:9">
      <c r="A6" s="217" t="s">
        <v>101</v>
      </c>
      <c r="B6" s="218"/>
      <c r="C6" s="218"/>
      <c r="D6" s="218"/>
      <c r="E6" s="218"/>
    </row>
    <row r="8" spans="1:9">
      <c r="A8" s="210" t="s">
        <v>165</v>
      </c>
      <c r="B8" s="210"/>
      <c r="C8" s="210"/>
      <c r="D8" s="210"/>
      <c r="E8" s="210"/>
    </row>
    <row r="9" spans="1:9" ht="38.25">
      <c r="A9" s="64" t="s">
        <v>44</v>
      </c>
      <c r="B9" s="64" t="s">
        <v>4</v>
      </c>
      <c r="C9" s="64" t="s">
        <v>45</v>
      </c>
      <c r="D9" s="65" t="s">
        <v>46</v>
      </c>
      <c r="E9" s="65" t="s">
        <v>47</v>
      </c>
    </row>
    <row r="10" spans="1:9" ht="63.75">
      <c r="A10" s="149" t="s">
        <v>148</v>
      </c>
      <c r="B10" s="28">
        <v>30</v>
      </c>
      <c r="C10" s="30" t="s">
        <v>149</v>
      </c>
      <c r="D10" s="164">
        <v>67.7</v>
      </c>
      <c r="E10" s="177">
        <f>D10*B10</f>
        <v>2031</v>
      </c>
    </row>
    <row r="11" spans="1:9" ht="25.5">
      <c r="A11" s="149" t="s">
        <v>150</v>
      </c>
      <c r="B11" s="28">
        <v>4</v>
      </c>
      <c r="C11" s="30" t="s">
        <v>151</v>
      </c>
      <c r="D11" s="164">
        <v>116</v>
      </c>
      <c r="E11" s="177">
        <f t="shared" ref="E11:E17" si="0">D11*B11</f>
        <v>464</v>
      </c>
    </row>
    <row r="12" spans="1:9">
      <c r="A12" s="165" t="s">
        <v>152</v>
      </c>
      <c r="B12" s="28">
        <v>2</v>
      </c>
      <c r="C12" s="166" t="s">
        <v>153</v>
      </c>
      <c r="D12" s="164">
        <v>15</v>
      </c>
      <c r="E12" s="177">
        <f t="shared" si="0"/>
        <v>30</v>
      </c>
    </row>
    <row r="13" spans="1:9" ht="25.5">
      <c r="A13" s="149" t="s">
        <v>154</v>
      </c>
      <c r="B13" s="28">
        <v>15</v>
      </c>
      <c r="C13" s="149" t="s">
        <v>155</v>
      </c>
      <c r="D13" s="164">
        <v>35.9</v>
      </c>
      <c r="E13" s="177">
        <f t="shared" si="0"/>
        <v>538.5</v>
      </c>
    </row>
    <row r="14" spans="1:9">
      <c r="A14" s="165" t="s">
        <v>156</v>
      </c>
      <c r="B14" s="28">
        <v>2</v>
      </c>
      <c r="C14" s="30" t="s">
        <v>157</v>
      </c>
      <c r="D14" s="164">
        <v>18</v>
      </c>
      <c r="E14" s="177">
        <f t="shared" si="0"/>
        <v>36</v>
      </c>
    </row>
    <row r="15" spans="1:9" ht="51">
      <c r="A15" s="149" t="s">
        <v>158</v>
      </c>
      <c r="B15" s="28">
        <v>50</v>
      </c>
      <c r="C15" s="149" t="s">
        <v>159</v>
      </c>
      <c r="D15" s="164">
        <v>5.0999999999999996</v>
      </c>
      <c r="E15" s="177">
        <f t="shared" si="0"/>
        <v>254.99999999999997</v>
      </c>
    </row>
    <row r="16" spans="1:9" ht="89.25">
      <c r="A16" s="149" t="s">
        <v>160</v>
      </c>
      <c r="B16" s="28">
        <v>100</v>
      </c>
      <c r="C16" s="149" t="s">
        <v>161</v>
      </c>
      <c r="D16" s="164">
        <v>12.9</v>
      </c>
      <c r="E16" s="177">
        <f t="shared" si="0"/>
        <v>1290</v>
      </c>
    </row>
    <row r="17" spans="1:5" ht="51">
      <c r="A17" s="149" t="s">
        <v>162</v>
      </c>
      <c r="B17" s="28">
        <v>100</v>
      </c>
      <c r="C17" s="149" t="s">
        <v>163</v>
      </c>
      <c r="D17" s="164">
        <v>20.9</v>
      </c>
      <c r="E17" s="177">
        <f t="shared" si="0"/>
        <v>2090</v>
      </c>
    </row>
    <row r="18" spans="1:5">
      <c r="A18" s="211" t="s">
        <v>164</v>
      </c>
      <c r="B18" s="212"/>
      <c r="C18" s="212"/>
      <c r="D18" s="213"/>
      <c r="E18" s="178">
        <f>SUM(E10:E17)</f>
        <v>6734.5</v>
      </c>
    </row>
    <row r="20" spans="1:5">
      <c r="A20" s="214" t="s">
        <v>133</v>
      </c>
      <c r="B20" s="215"/>
      <c r="C20" s="215"/>
      <c r="D20" s="215"/>
      <c r="E20" s="216"/>
    </row>
    <row r="21" spans="1:5" ht="38.25">
      <c r="A21" s="64" t="s">
        <v>44</v>
      </c>
      <c r="B21" s="64" t="s">
        <v>4</v>
      </c>
      <c r="C21" s="64" t="s">
        <v>45</v>
      </c>
      <c r="D21" s="65" t="s">
        <v>46</v>
      </c>
      <c r="E21" s="64" t="s">
        <v>178</v>
      </c>
    </row>
    <row r="22" spans="1:5" ht="38.25">
      <c r="A22" s="149" t="s">
        <v>121</v>
      </c>
      <c r="B22" s="28">
        <v>2</v>
      </c>
      <c r="C22" s="149" t="s">
        <v>122</v>
      </c>
      <c r="D22" s="150">
        <v>101</v>
      </c>
      <c r="E22" s="177">
        <f t="shared" ref="E22:E27" si="1">D22*B22</f>
        <v>202</v>
      </c>
    </row>
    <row r="23" spans="1:5" ht="38.25">
      <c r="A23" s="149" t="s">
        <v>123</v>
      </c>
      <c r="B23" s="28">
        <v>2</v>
      </c>
      <c r="C23" s="149" t="s">
        <v>124</v>
      </c>
      <c r="D23" s="150">
        <v>119</v>
      </c>
      <c r="E23" s="177">
        <f t="shared" si="1"/>
        <v>238</v>
      </c>
    </row>
    <row r="24" spans="1:5" ht="25.5">
      <c r="A24" s="149" t="s">
        <v>125</v>
      </c>
      <c r="B24" s="28">
        <v>2</v>
      </c>
      <c r="C24" s="149" t="s">
        <v>126</v>
      </c>
      <c r="D24" s="150">
        <v>25.5</v>
      </c>
      <c r="E24" s="177">
        <f t="shared" si="1"/>
        <v>51</v>
      </c>
    </row>
    <row r="25" spans="1:5" ht="25.5">
      <c r="A25" s="149" t="s">
        <v>127</v>
      </c>
      <c r="B25" s="28">
        <v>2</v>
      </c>
      <c r="C25" s="149" t="s">
        <v>128</v>
      </c>
      <c r="D25" s="150">
        <v>34</v>
      </c>
      <c r="E25" s="177">
        <f t="shared" si="1"/>
        <v>68</v>
      </c>
    </row>
    <row r="26" spans="1:5" ht="25.5">
      <c r="A26" s="149" t="s">
        <v>129</v>
      </c>
      <c r="B26" s="28">
        <v>1</v>
      </c>
      <c r="C26" s="149" t="s">
        <v>130</v>
      </c>
      <c r="D26" s="150">
        <v>158</v>
      </c>
      <c r="E26" s="177">
        <f t="shared" si="1"/>
        <v>158</v>
      </c>
    </row>
    <row r="27" spans="1:5">
      <c r="A27" s="149" t="s">
        <v>131</v>
      </c>
      <c r="B27" s="28">
        <v>1</v>
      </c>
      <c r="C27" s="149" t="s">
        <v>132</v>
      </c>
      <c r="D27" s="29">
        <v>45</v>
      </c>
      <c r="E27" s="177">
        <f t="shared" si="1"/>
        <v>45</v>
      </c>
    </row>
    <row r="28" spans="1:5">
      <c r="A28" s="211" t="s">
        <v>164</v>
      </c>
      <c r="B28" s="212"/>
      <c r="C28" s="212"/>
      <c r="D28" s="213"/>
      <c r="E28" s="178">
        <f>SUM(E22:E27)</f>
        <v>762</v>
      </c>
    </row>
    <row r="30" spans="1:5">
      <c r="A30" s="200" t="s">
        <v>166</v>
      </c>
      <c r="B30" s="201"/>
      <c r="C30" s="201"/>
      <c r="D30" s="201"/>
      <c r="E30" s="202"/>
    </row>
    <row r="31" spans="1:5" ht="45">
      <c r="A31" s="169" t="s">
        <v>44</v>
      </c>
      <c r="B31" s="169" t="s">
        <v>4</v>
      </c>
      <c r="C31" s="170" t="s">
        <v>45</v>
      </c>
      <c r="D31" s="170" t="s">
        <v>46</v>
      </c>
      <c r="E31" s="175" t="s">
        <v>177</v>
      </c>
    </row>
    <row r="32" spans="1:5" ht="60">
      <c r="A32" s="171" t="s">
        <v>167</v>
      </c>
      <c r="B32" s="173">
        <v>20</v>
      </c>
      <c r="C32" s="172" t="s">
        <v>168</v>
      </c>
      <c r="D32" s="174">
        <v>81.16</v>
      </c>
      <c r="E32" s="174">
        <f>D32*B32</f>
        <v>1623.1999999999998</v>
      </c>
    </row>
    <row r="33" spans="1:5" ht="60">
      <c r="A33" s="171" t="s">
        <v>169</v>
      </c>
      <c r="B33" s="173">
        <v>2</v>
      </c>
      <c r="C33" s="172" t="s">
        <v>170</v>
      </c>
      <c r="D33" s="174">
        <v>79.599999999999994</v>
      </c>
      <c r="E33" s="174">
        <f t="shared" ref="E33:E40" si="2">D33*B33</f>
        <v>159.19999999999999</v>
      </c>
    </row>
    <row r="34" spans="1:5" ht="30">
      <c r="A34" s="171" t="s">
        <v>171</v>
      </c>
      <c r="B34" s="173">
        <v>1</v>
      </c>
      <c r="C34" s="168" t="s">
        <v>172</v>
      </c>
      <c r="D34" s="174">
        <v>81.3</v>
      </c>
      <c r="E34" s="174">
        <f t="shared" si="2"/>
        <v>81.3</v>
      </c>
    </row>
    <row r="35" spans="1:5" ht="30">
      <c r="A35" s="171" t="s">
        <v>152</v>
      </c>
      <c r="B35" s="173">
        <v>2</v>
      </c>
      <c r="C35" s="168" t="s">
        <v>153</v>
      </c>
      <c r="D35" s="174">
        <v>15</v>
      </c>
      <c r="E35" s="174">
        <f t="shared" si="2"/>
        <v>30</v>
      </c>
    </row>
    <row r="36" spans="1:5" ht="30">
      <c r="A36" s="171" t="s">
        <v>154</v>
      </c>
      <c r="B36" s="173">
        <v>8</v>
      </c>
      <c r="C36" s="168" t="s">
        <v>155</v>
      </c>
      <c r="D36" s="174">
        <v>35.9</v>
      </c>
      <c r="E36" s="174">
        <f t="shared" si="2"/>
        <v>287.2</v>
      </c>
    </row>
    <row r="37" spans="1:5">
      <c r="A37" s="171" t="s">
        <v>156</v>
      </c>
      <c r="B37" s="173">
        <v>2</v>
      </c>
      <c r="C37" s="168" t="s">
        <v>173</v>
      </c>
      <c r="D37" s="174">
        <v>18</v>
      </c>
      <c r="E37" s="174">
        <f t="shared" si="2"/>
        <v>36</v>
      </c>
    </row>
    <row r="38" spans="1:5" ht="60">
      <c r="A38" s="171" t="s">
        <v>174</v>
      </c>
      <c r="B38" s="173">
        <v>2</v>
      </c>
      <c r="C38" s="168" t="s">
        <v>175</v>
      </c>
      <c r="D38" s="174">
        <v>218.3</v>
      </c>
      <c r="E38" s="174">
        <f t="shared" si="2"/>
        <v>436.6</v>
      </c>
    </row>
    <row r="39" spans="1:5" ht="60">
      <c r="A39" s="171" t="s">
        <v>176</v>
      </c>
      <c r="B39" s="173">
        <v>2</v>
      </c>
      <c r="C39" s="168" t="s">
        <v>175</v>
      </c>
      <c r="D39" s="174">
        <v>218.3</v>
      </c>
      <c r="E39" s="174">
        <f t="shared" si="2"/>
        <v>436.6</v>
      </c>
    </row>
    <row r="40" spans="1:5" ht="60">
      <c r="A40" s="171" t="s">
        <v>158</v>
      </c>
      <c r="B40" s="173">
        <v>50</v>
      </c>
      <c r="C40" s="168" t="s">
        <v>159</v>
      </c>
      <c r="D40" s="174">
        <v>5.0999999999999996</v>
      </c>
      <c r="E40" s="174">
        <f t="shared" si="2"/>
        <v>254.99999999999997</v>
      </c>
    </row>
    <row r="41" spans="1:5">
      <c r="A41" s="203" t="s">
        <v>164</v>
      </c>
      <c r="B41" s="204"/>
      <c r="C41" s="205"/>
      <c r="D41" s="171"/>
      <c r="E41" s="176">
        <f>SUM(E32:E40)</f>
        <v>3345.0999999999995</v>
      </c>
    </row>
    <row r="42" spans="1:5">
      <c r="A42" s="206" t="s">
        <v>10</v>
      </c>
      <c r="B42" s="207"/>
      <c r="C42" s="207"/>
      <c r="D42" s="208"/>
      <c r="E42" s="179">
        <f>E18+E28+E41</f>
        <v>10841.599999999999</v>
      </c>
    </row>
  </sheetData>
  <mergeCells count="12">
    <mergeCell ref="A30:E30"/>
    <mergeCell ref="A41:C41"/>
    <mergeCell ref="A42:D42"/>
    <mergeCell ref="A1:E1"/>
    <mergeCell ref="A2:E2"/>
    <mergeCell ref="A3:E3"/>
    <mergeCell ref="A4:E4"/>
    <mergeCell ref="A8:E8"/>
    <mergeCell ref="A28:D28"/>
    <mergeCell ref="A20:E20"/>
    <mergeCell ref="A6:E6"/>
    <mergeCell ref="A18:D18"/>
  </mergeCells>
  <pageMargins left="0.27559055118110237" right="0.23622047244094491" top="0.31496062992125984" bottom="0.3937007874015748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opLeftCell="A16" workbookViewId="0">
      <selection activeCell="I23" sqref="I23"/>
    </sheetView>
  </sheetViews>
  <sheetFormatPr defaultRowHeight="15"/>
  <cols>
    <col min="1" max="1" width="7.7109375" customWidth="1"/>
    <col min="2" max="2" width="24" customWidth="1"/>
    <col min="3" max="3" width="47.28515625" customWidth="1"/>
    <col min="5" max="5" width="7" customWidth="1"/>
    <col min="6" max="6" width="10.140625" customWidth="1"/>
    <col min="7" max="7" width="11.28515625" customWidth="1"/>
  </cols>
  <sheetData>
    <row r="1" spans="1:7">
      <c r="A1" s="223" t="s">
        <v>41</v>
      </c>
      <c r="B1" s="223"/>
      <c r="C1" s="223"/>
      <c r="D1" s="223"/>
      <c r="E1" s="223"/>
      <c r="F1" s="223"/>
      <c r="G1" s="31"/>
    </row>
    <row r="2" spans="1:7">
      <c r="A2" s="31"/>
      <c r="B2" s="31"/>
      <c r="C2" s="31"/>
      <c r="D2" s="31"/>
      <c r="E2" s="31"/>
      <c r="F2" s="31"/>
      <c r="G2" s="31"/>
    </row>
    <row r="3" spans="1:7">
      <c r="A3" s="209" t="s">
        <v>95</v>
      </c>
      <c r="B3" s="209"/>
      <c r="C3" s="209"/>
      <c r="D3" s="209"/>
      <c r="E3" s="209"/>
      <c r="F3" s="209"/>
      <c r="G3" s="25"/>
    </row>
    <row r="4" spans="1:7">
      <c r="A4" s="209" t="s">
        <v>48</v>
      </c>
      <c r="B4" s="209"/>
      <c r="C4" s="209"/>
      <c r="D4" s="209"/>
      <c r="E4" s="209"/>
      <c r="F4" s="209"/>
      <c r="G4" s="25"/>
    </row>
    <row r="5" spans="1:7">
      <c r="A5" s="209"/>
      <c r="B5" s="209"/>
      <c r="C5" s="209"/>
      <c r="D5" s="209"/>
      <c r="E5" s="209"/>
      <c r="F5" s="209"/>
      <c r="G5" s="25"/>
    </row>
    <row r="6" spans="1:7">
      <c r="A6" s="224" t="s">
        <v>112</v>
      </c>
      <c r="B6" s="225"/>
      <c r="C6" s="225"/>
      <c r="D6" s="225"/>
      <c r="E6" s="225"/>
      <c r="F6" s="225"/>
      <c r="G6" s="226"/>
    </row>
    <row r="7" spans="1:7" ht="25.5">
      <c r="A7" s="34" t="s">
        <v>49</v>
      </c>
      <c r="B7" s="34" t="s">
        <v>113</v>
      </c>
      <c r="C7" s="34" t="s">
        <v>50</v>
      </c>
      <c r="D7" s="34" t="s">
        <v>51</v>
      </c>
      <c r="E7" s="34" t="s">
        <v>4</v>
      </c>
      <c r="F7" s="34" t="s">
        <v>114</v>
      </c>
      <c r="G7" s="34" t="s">
        <v>53</v>
      </c>
    </row>
    <row r="8" spans="1:7" ht="114.75">
      <c r="A8" s="1">
        <v>1</v>
      </c>
      <c r="B8" s="1" t="s">
        <v>139</v>
      </c>
      <c r="C8" s="160" t="s">
        <v>115</v>
      </c>
      <c r="D8" s="1" t="s">
        <v>54</v>
      </c>
      <c r="E8" s="1">
        <v>36</v>
      </c>
      <c r="F8" s="161">
        <v>44</v>
      </c>
      <c r="G8" s="146">
        <f>E8*F8</f>
        <v>1584</v>
      </c>
    </row>
    <row r="9" spans="1:7" ht="51">
      <c r="A9" s="1">
        <v>2</v>
      </c>
      <c r="B9" s="1" t="s">
        <v>143</v>
      </c>
      <c r="C9" s="160" t="s">
        <v>116</v>
      </c>
      <c r="D9" s="1" t="s">
        <v>54</v>
      </c>
      <c r="E9" s="1">
        <v>5</v>
      </c>
      <c r="F9" s="161">
        <v>60</v>
      </c>
      <c r="G9" s="146">
        <f>E9*F9</f>
        <v>300</v>
      </c>
    </row>
    <row r="10" spans="1:7" ht="36">
      <c r="A10" s="1">
        <v>3</v>
      </c>
      <c r="B10" s="1" t="s">
        <v>134</v>
      </c>
      <c r="C10" s="162" t="s">
        <v>135</v>
      </c>
      <c r="D10" s="1" t="s">
        <v>54</v>
      </c>
      <c r="E10" s="1">
        <v>10</v>
      </c>
      <c r="F10" s="161">
        <v>45</v>
      </c>
      <c r="G10" s="146">
        <f>E10*F10</f>
        <v>450</v>
      </c>
    </row>
    <row r="11" spans="1:7">
      <c r="A11" s="227" t="s">
        <v>117</v>
      </c>
      <c r="B11" s="228"/>
      <c r="C11" s="229"/>
      <c r="D11" s="147"/>
      <c r="E11" s="147"/>
      <c r="F11" s="147"/>
      <c r="G11" s="35">
        <f>SUM(G8:G10)</f>
        <v>2334</v>
      </c>
    </row>
    <row r="13" spans="1:7">
      <c r="A13" s="220" t="s">
        <v>179</v>
      </c>
      <c r="B13" s="221"/>
      <c r="C13" s="221"/>
      <c r="D13" s="221"/>
      <c r="E13" s="221"/>
      <c r="F13" s="221"/>
      <c r="G13" s="222"/>
    </row>
    <row r="14" spans="1:7" ht="25.5">
      <c r="A14" s="34" t="s">
        <v>49</v>
      </c>
      <c r="B14" s="34" t="s">
        <v>91</v>
      </c>
      <c r="C14" s="34" t="s">
        <v>50</v>
      </c>
      <c r="D14" s="34" t="s">
        <v>51</v>
      </c>
      <c r="E14" s="34" t="s">
        <v>4</v>
      </c>
      <c r="F14" s="34" t="s">
        <v>52</v>
      </c>
      <c r="G14" s="34" t="s">
        <v>53</v>
      </c>
    </row>
    <row r="15" spans="1:7" ht="63.75">
      <c r="A15" s="1">
        <v>1</v>
      </c>
      <c r="B15" s="1" t="s">
        <v>93</v>
      </c>
      <c r="C15" s="1" t="s">
        <v>92</v>
      </c>
      <c r="D15" s="1" t="s">
        <v>54</v>
      </c>
      <c r="E15" s="1">
        <v>200</v>
      </c>
      <c r="F15" s="163">
        <v>20</v>
      </c>
      <c r="G15" s="63">
        <f>E15*F15</f>
        <v>4000</v>
      </c>
    </row>
    <row r="16" spans="1:7" ht="25.5">
      <c r="A16" s="1">
        <v>2</v>
      </c>
      <c r="B16" s="1" t="s">
        <v>181</v>
      </c>
      <c r="C16" s="1" t="s">
        <v>182</v>
      </c>
      <c r="D16" s="1" t="s">
        <v>54</v>
      </c>
      <c r="E16" s="1">
        <v>100</v>
      </c>
      <c r="F16" s="163">
        <v>20</v>
      </c>
      <c r="G16" s="63">
        <f>E16*F16</f>
        <v>2000</v>
      </c>
    </row>
    <row r="17" spans="1:7">
      <c r="A17" s="219" t="s">
        <v>6</v>
      </c>
      <c r="B17" s="219"/>
      <c r="C17" s="219"/>
      <c r="D17" s="219"/>
      <c r="E17" s="61"/>
      <c r="F17" s="62"/>
      <c r="G17" s="35">
        <f>SUM(G15:G16)</f>
        <v>6000</v>
      </c>
    </row>
    <row r="19" spans="1:7">
      <c r="A19" s="220" t="s">
        <v>140</v>
      </c>
      <c r="B19" s="221"/>
      <c r="C19" s="221"/>
      <c r="D19" s="221"/>
      <c r="E19" s="221"/>
      <c r="F19" s="221"/>
      <c r="G19" s="222"/>
    </row>
    <row r="20" spans="1:7" ht="25.5">
      <c r="A20" s="34" t="s">
        <v>49</v>
      </c>
      <c r="B20" s="34" t="s">
        <v>91</v>
      </c>
      <c r="C20" s="34" t="s">
        <v>50</v>
      </c>
      <c r="D20" s="34" t="s">
        <v>51</v>
      </c>
      <c r="E20" s="34" t="s">
        <v>4</v>
      </c>
      <c r="F20" s="34" t="s">
        <v>52</v>
      </c>
      <c r="G20" s="34" t="s">
        <v>53</v>
      </c>
    </row>
    <row r="21" spans="1:7" ht="63.75">
      <c r="A21" s="1">
        <v>1</v>
      </c>
      <c r="B21" s="1" t="s">
        <v>136</v>
      </c>
      <c r="C21" s="1" t="s">
        <v>92</v>
      </c>
      <c r="D21" s="1" t="s">
        <v>54</v>
      </c>
      <c r="E21" s="136">
        <v>400</v>
      </c>
      <c r="F21" s="163">
        <v>20</v>
      </c>
      <c r="G21" s="63">
        <f>E21*F21</f>
        <v>8000</v>
      </c>
    </row>
    <row r="22" spans="1:7" ht="51">
      <c r="A22" s="1">
        <v>2</v>
      </c>
      <c r="B22" s="1" t="s">
        <v>137</v>
      </c>
      <c r="C22" s="1" t="s">
        <v>138</v>
      </c>
      <c r="D22" s="1" t="s">
        <v>54</v>
      </c>
      <c r="E22" s="1">
        <v>200</v>
      </c>
      <c r="F22" s="163">
        <v>56.76</v>
      </c>
      <c r="G22" s="63">
        <f>E22*F22</f>
        <v>11352</v>
      </c>
    </row>
    <row r="23" spans="1:7">
      <c r="A23" s="219" t="s">
        <v>6</v>
      </c>
      <c r="B23" s="219"/>
      <c r="C23" s="219"/>
      <c r="D23" s="219"/>
      <c r="E23" s="61"/>
      <c r="F23" s="62"/>
      <c r="G23" s="35">
        <f>SUM(G21:G22)</f>
        <v>19352</v>
      </c>
    </row>
    <row r="24" spans="1:7">
      <c r="A24" s="182"/>
      <c r="B24" s="182"/>
      <c r="C24" s="182"/>
      <c r="D24" s="182"/>
      <c r="E24" s="182"/>
      <c r="F24" s="182"/>
      <c r="G24" s="183"/>
    </row>
    <row r="25" spans="1:7">
      <c r="A25" s="220" t="s">
        <v>183</v>
      </c>
      <c r="B25" s="221"/>
      <c r="C25" s="221"/>
      <c r="D25" s="221"/>
      <c r="E25" s="221"/>
      <c r="F25" s="221"/>
      <c r="G25" s="222"/>
    </row>
    <row r="26" spans="1:7" ht="25.5">
      <c r="A26" s="34" t="s">
        <v>49</v>
      </c>
      <c r="B26" s="34" t="s">
        <v>113</v>
      </c>
      <c r="C26" s="34" t="s">
        <v>50</v>
      </c>
      <c r="D26" s="34" t="s">
        <v>51</v>
      </c>
      <c r="E26" s="34" t="s">
        <v>4</v>
      </c>
      <c r="F26" s="34" t="s">
        <v>114</v>
      </c>
      <c r="G26" s="34" t="s">
        <v>53</v>
      </c>
    </row>
    <row r="27" spans="1:7" ht="63.75">
      <c r="A27" s="1">
        <v>1</v>
      </c>
      <c r="B27" s="1" t="s">
        <v>180</v>
      </c>
      <c r="C27" s="1" t="s">
        <v>92</v>
      </c>
      <c r="D27" s="1" t="s">
        <v>54</v>
      </c>
      <c r="E27" s="136">
        <v>200</v>
      </c>
      <c r="F27" s="163">
        <v>20</v>
      </c>
      <c r="G27" s="63">
        <f>E27*F27</f>
        <v>4000</v>
      </c>
    </row>
    <row r="28" spans="1:7" ht="25.5">
      <c r="A28" s="1">
        <v>2</v>
      </c>
      <c r="B28" s="1" t="s">
        <v>181</v>
      </c>
      <c r="C28" s="1" t="s">
        <v>182</v>
      </c>
      <c r="D28" s="1" t="s">
        <v>54</v>
      </c>
      <c r="E28" s="1">
        <v>100</v>
      </c>
      <c r="F28" s="163">
        <v>20</v>
      </c>
      <c r="G28" s="63">
        <f>E28*F28</f>
        <v>2000</v>
      </c>
    </row>
    <row r="29" spans="1:7">
      <c r="A29" s="219" t="s">
        <v>6</v>
      </c>
      <c r="B29" s="219"/>
      <c r="C29" s="219"/>
      <c r="D29" s="180"/>
      <c r="E29" s="181"/>
      <c r="F29" s="62"/>
      <c r="G29" s="62">
        <f>SUM(G27:G28)</f>
        <v>6000</v>
      </c>
    </row>
    <row r="30" spans="1:7">
      <c r="A30" s="203" t="s">
        <v>10</v>
      </c>
      <c r="B30" s="204"/>
      <c r="C30" s="204"/>
      <c r="D30" s="204"/>
      <c r="E30" s="205"/>
      <c r="F30" s="167"/>
      <c r="G30" s="184">
        <f>G11+G17+G23+G29</f>
        <v>33686</v>
      </c>
    </row>
  </sheetData>
  <mergeCells count="13">
    <mergeCell ref="A29:C29"/>
    <mergeCell ref="A25:G25"/>
    <mergeCell ref="A30:E30"/>
    <mergeCell ref="A1:F1"/>
    <mergeCell ref="A3:F3"/>
    <mergeCell ref="A4:F4"/>
    <mergeCell ref="A5:F5"/>
    <mergeCell ref="A19:G19"/>
    <mergeCell ref="A23:D23"/>
    <mergeCell ref="A6:G6"/>
    <mergeCell ref="A11:C11"/>
    <mergeCell ref="A13:G13"/>
    <mergeCell ref="A17:D17"/>
  </mergeCells>
  <pageMargins left="0.17" right="0.16" top="0.78740157480314965" bottom="0.78740157480314965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opLeftCell="A18" zoomScaleNormal="100" workbookViewId="0">
      <selection activeCell="J38" sqref="J38"/>
    </sheetView>
  </sheetViews>
  <sheetFormatPr defaultRowHeight="15"/>
  <cols>
    <col min="2" max="2" width="29.42578125" customWidth="1"/>
    <col min="4" max="4" width="11.85546875" customWidth="1"/>
    <col min="5" max="5" width="13.85546875" customWidth="1"/>
    <col min="6" max="6" width="14.140625" customWidth="1"/>
    <col min="7" max="7" width="13.5703125" customWidth="1"/>
  </cols>
  <sheetData>
    <row r="1" spans="1:7">
      <c r="A1" s="223"/>
      <c r="B1" s="223"/>
      <c r="C1" s="223"/>
      <c r="D1" s="223"/>
      <c r="E1" s="223"/>
      <c r="F1" s="223"/>
    </row>
    <row r="2" spans="1:7">
      <c r="A2" s="209" t="s">
        <v>106</v>
      </c>
      <c r="B2" s="209"/>
      <c r="C2" s="209"/>
      <c r="D2" s="209"/>
      <c r="E2" s="209"/>
      <c r="F2" s="209"/>
    </row>
    <row r="3" spans="1:7">
      <c r="A3" s="209" t="s">
        <v>105</v>
      </c>
      <c r="B3" s="209"/>
      <c r="C3" s="209"/>
      <c r="D3" s="209"/>
      <c r="E3" s="209"/>
      <c r="F3" s="209"/>
    </row>
    <row r="4" spans="1:7">
      <c r="A4" s="209" t="s">
        <v>55</v>
      </c>
      <c r="B4" s="209"/>
      <c r="C4" s="209"/>
      <c r="D4" s="209"/>
      <c r="E4" s="209"/>
      <c r="F4" s="209"/>
    </row>
    <row r="5" spans="1:7">
      <c r="A5" s="209"/>
      <c r="B5" s="209"/>
      <c r="C5" s="209"/>
      <c r="D5" s="209"/>
      <c r="E5" s="209"/>
      <c r="F5" s="209"/>
    </row>
    <row r="6" spans="1:7">
      <c r="A6" s="25"/>
      <c r="B6" s="36"/>
      <c r="C6" s="25"/>
      <c r="D6" s="25"/>
      <c r="E6" s="25"/>
      <c r="F6" s="25"/>
    </row>
    <row r="7" spans="1:7">
      <c r="A7" s="231" t="s">
        <v>56</v>
      </c>
      <c r="B7" s="231"/>
      <c r="C7" s="231"/>
      <c r="D7" s="231"/>
      <c r="E7" s="231"/>
      <c r="F7" s="231"/>
      <c r="G7" s="38"/>
    </row>
    <row r="8" spans="1:7">
      <c r="A8" s="41" t="s">
        <v>49</v>
      </c>
      <c r="B8" s="42" t="s">
        <v>57</v>
      </c>
      <c r="C8" s="41" t="s">
        <v>58</v>
      </c>
      <c r="D8" s="41" t="s">
        <v>4</v>
      </c>
      <c r="E8" s="41" t="s">
        <v>71</v>
      </c>
      <c r="F8" s="41" t="s">
        <v>59</v>
      </c>
      <c r="G8" s="38"/>
    </row>
    <row r="9" spans="1:7" ht="25.5">
      <c r="A9" s="43">
        <v>1</v>
      </c>
      <c r="B9" s="44" t="s">
        <v>60</v>
      </c>
      <c r="C9" s="43" t="s">
        <v>54</v>
      </c>
      <c r="D9" s="66">
        <v>1200</v>
      </c>
      <c r="E9" s="37">
        <v>8.5</v>
      </c>
      <c r="F9" s="46">
        <f>D9*E9</f>
        <v>10200</v>
      </c>
      <c r="G9" s="38"/>
    </row>
    <row r="10" spans="1:7">
      <c r="A10" s="233" t="s">
        <v>6</v>
      </c>
      <c r="B10" s="234"/>
      <c r="C10" s="234"/>
      <c r="D10" s="234"/>
      <c r="E10" s="234"/>
      <c r="F10" s="47">
        <f>SUM(F9)</f>
        <v>10200</v>
      </c>
      <c r="G10" s="48"/>
    </row>
    <row r="11" spans="1:7">
      <c r="A11" s="238"/>
      <c r="B11" s="238"/>
      <c r="C11" s="238"/>
      <c r="D11" s="238"/>
      <c r="E11" s="238"/>
      <c r="F11" s="238"/>
      <c r="G11" s="38"/>
    </row>
    <row r="12" spans="1:7">
      <c r="A12" s="231" t="s">
        <v>37</v>
      </c>
      <c r="B12" s="231"/>
      <c r="C12" s="231"/>
      <c r="D12" s="231"/>
      <c r="E12" s="231"/>
      <c r="F12" s="231"/>
      <c r="G12" s="38"/>
    </row>
    <row r="13" spans="1:7" ht="25.5" customHeight="1">
      <c r="A13" s="41" t="s">
        <v>49</v>
      </c>
      <c r="B13" s="41" t="s">
        <v>57</v>
      </c>
      <c r="C13" s="41" t="s">
        <v>58</v>
      </c>
      <c r="D13" s="41" t="s">
        <v>72</v>
      </c>
      <c r="E13" s="41" t="s">
        <v>71</v>
      </c>
      <c r="F13" s="41" t="s">
        <v>61</v>
      </c>
      <c r="G13" s="38"/>
    </row>
    <row r="14" spans="1:7" ht="41.25" customHeight="1">
      <c r="A14" s="43">
        <v>1</v>
      </c>
      <c r="B14" s="49" t="s">
        <v>73</v>
      </c>
      <c r="C14" s="43" t="s">
        <v>54</v>
      </c>
      <c r="D14" s="45">
        <v>4</v>
      </c>
      <c r="E14" s="37">
        <v>230</v>
      </c>
      <c r="F14" s="40">
        <f>E14*D14</f>
        <v>920</v>
      </c>
      <c r="G14" s="38"/>
    </row>
    <row r="15" spans="1:7" ht="25.5">
      <c r="A15" s="43">
        <v>2</v>
      </c>
      <c r="B15" s="44" t="s">
        <v>74</v>
      </c>
      <c r="C15" s="43" t="s">
        <v>54</v>
      </c>
      <c r="D15" s="50">
        <v>1000</v>
      </c>
      <c r="E15" s="37">
        <v>1</v>
      </c>
      <c r="F15" s="40">
        <f>E15*D15</f>
        <v>1000</v>
      </c>
      <c r="G15" s="38"/>
    </row>
    <row r="16" spans="1:7" ht="32.25" customHeight="1">
      <c r="A16" s="43">
        <v>3</v>
      </c>
      <c r="B16" s="60" t="s">
        <v>75</v>
      </c>
      <c r="C16" s="43" t="s">
        <v>54</v>
      </c>
      <c r="D16" s="50">
        <v>100</v>
      </c>
      <c r="E16" s="37">
        <v>4.0599999999999996</v>
      </c>
      <c r="F16" s="40">
        <f>D16*E16</f>
        <v>405.99999999999994</v>
      </c>
      <c r="G16" s="38"/>
    </row>
    <row r="17" spans="1:7" ht="65.25" customHeight="1">
      <c r="A17" s="43">
        <v>4</v>
      </c>
      <c r="B17" s="44" t="s">
        <v>76</v>
      </c>
      <c r="C17" s="43" t="s">
        <v>54</v>
      </c>
      <c r="D17" s="66">
        <v>1</v>
      </c>
      <c r="E17" s="37">
        <v>750</v>
      </c>
      <c r="F17" s="40">
        <f>D17*E17</f>
        <v>750</v>
      </c>
      <c r="G17" s="38"/>
    </row>
    <row r="18" spans="1:7" ht="65.25" customHeight="1">
      <c r="A18" s="43">
        <v>5</v>
      </c>
      <c r="B18" s="44" t="s">
        <v>102</v>
      </c>
      <c r="C18" s="43" t="s">
        <v>54</v>
      </c>
      <c r="D18" s="45">
        <v>700</v>
      </c>
      <c r="E18" s="37">
        <v>1.5</v>
      </c>
      <c r="F18" s="40">
        <f t="shared" ref="F18" si="0">E18*D18</f>
        <v>1050</v>
      </c>
      <c r="G18" s="38"/>
    </row>
    <row r="19" spans="1:7">
      <c r="A19" s="233" t="s">
        <v>6</v>
      </c>
      <c r="B19" s="234"/>
      <c r="C19" s="234"/>
      <c r="D19" s="234"/>
      <c r="E19" s="234"/>
      <c r="F19" s="47">
        <f>SUM(F14:F18)</f>
        <v>4126</v>
      </c>
      <c r="G19" s="48"/>
    </row>
    <row r="20" spans="1:7">
      <c r="A20" s="239"/>
      <c r="B20" s="239"/>
      <c r="C20" s="239"/>
      <c r="D20" s="239"/>
      <c r="E20" s="239"/>
      <c r="F20" s="239"/>
      <c r="G20" s="38"/>
    </row>
    <row r="21" spans="1:7">
      <c r="A21" s="231" t="s">
        <v>36</v>
      </c>
      <c r="B21" s="231"/>
      <c r="C21" s="231"/>
      <c r="D21" s="231"/>
      <c r="E21" s="231"/>
      <c r="F21" s="231"/>
      <c r="G21" s="38"/>
    </row>
    <row r="22" spans="1:7">
      <c r="A22" s="41" t="s">
        <v>49</v>
      </c>
      <c r="B22" s="41" t="s">
        <v>57</v>
      </c>
      <c r="C22" s="41" t="s">
        <v>58</v>
      </c>
      <c r="D22" s="41" t="s">
        <v>72</v>
      </c>
      <c r="E22" s="41" t="s">
        <v>71</v>
      </c>
      <c r="F22" s="41" t="s">
        <v>59</v>
      </c>
      <c r="G22" s="38"/>
    </row>
    <row r="23" spans="1:7">
      <c r="A23" s="43">
        <v>1</v>
      </c>
      <c r="B23" s="44" t="s">
        <v>62</v>
      </c>
      <c r="C23" s="43" t="s">
        <v>54</v>
      </c>
      <c r="D23" s="45">
        <v>3</v>
      </c>
      <c r="E23" s="37">
        <v>1700</v>
      </c>
      <c r="F23" s="40">
        <f>D23*E23</f>
        <v>5100</v>
      </c>
      <c r="G23" s="38"/>
    </row>
    <row r="24" spans="1:7">
      <c r="A24" s="233" t="s">
        <v>6</v>
      </c>
      <c r="B24" s="234"/>
      <c r="C24" s="234"/>
      <c r="D24" s="234"/>
      <c r="E24" s="234"/>
      <c r="F24" s="47">
        <f>SUM(F23)</f>
        <v>5100</v>
      </c>
      <c r="G24" s="38"/>
    </row>
    <row r="25" spans="1:7">
      <c r="A25" s="238"/>
      <c r="B25" s="238"/>
      <c r="C25" s="238"/>
      <c r="D25" s="238"/>
      <c r="E25" s="238"/>
      <c r="F25" s="238"/>
      <c r="G25" s="38"/>
    </row>
    <row r="26" spans="1:7">
      <c r="A26" s="240" t="s">
        <v>63</v>
      </c>
      <c r="B26" s="241"/>
      <c r="C26" s="241"/>
      <c r="D26" s="241"/>
      <c r="E26" s="241"/>
      <c r="F26" s="241"/>
      <c r="G26" s="242"/>
    </row>
    <row r="27" spans="1:7">
      <c r="A27" s="235" t="s">
        <v>64</v>
      </c>
      <c r="B27" s="236"/>
      <c r="C27" s="236"/>
      <c r="D27" s="236"/>
      <c r="E27" s="236"/>
      <c r="F27" s="236"/>
      <c r="G27" s="237"/>
    </row>
    <row r="28" spans="1:7" ht="26.25">
      <c r="A28" s="41" t="s">
        <v>49</v>
      </c>
      <c r="B28" s="41" t="s">
        <v>49</v>
      </c>
      <c r="C28" s="41" t="s">
        <v>58</v>
      </c>
      <c r="D28" s="41" t="s">
        <v>50</v>
      </c>
      <c r="E28" s="41" t="s">
        <v>65</v>
      </c>
      <c r="F28" s="41" t="s">
        <v>90</v>
      </c>
      <c r="G28" s="51" t="s">
        <v>108</v>
      </c>
    </row>
    <row r="29" spans="1:7">
      <c r="A29" s="232">
        <v>1</v>
      </c>
      <c r="B29" s="232" t="s">
        <v>66</v>
      </c>
      <c r="C29" s="52" t="s">
        <v>54</v>
      </c>
      <c r="D29" s="53" t="s">
        <v>67</v>
      </c>
      <c r="E29" s="53" t="s">
        <v>68</v>
      </c>
      <c r="F29" s="54">
        <v>300</v>
      </c>
      <c r="G29" s="55">
        <f>F29*8</f>
        <v>2400</v>
      </c>
    </row>
    <row r="30" spans="1:7">
      <c r="A30" s="232"/>
      <c r="B30" s="232"/>
      <c r="C30" s="52" t="s">
        <v>54</v>
      </c>
      <c r="D30" s="53" t="s">
        <v>69</v>
      </c>
      <c r="E30" s="53" t="s">
        <v>68</v>
      </c>
      <c r="F30" s="54">
        <v>300</v>
      </c>
      <c r="G30" s="55">
        <f t="shared" ref="G30:G31" si="1">F30*8</f>
        <v>2400</v>
      </c>
    </row>
    <row r="31" spans="1:7">
      <c r="A31" s="232"/>
      <c r="B31" s="232"/>
      <c r="C31" s="52" t="s">
        <v>54</v>
      </c>
      <c r="D31" s="53" t="s">
        <v>70</v>
      </c>
      <c r="E31" s="53" t="s">
        <v>68</v>
      </c>
      <c r="F31" s="54">
        <v>200</v>
      </c>
      <c r="G31" s="55">
        <f t="shared" si="1"/>
        <v>1600</v>
      </c>
    </row>
    <row r="32" spans="1:7">
      <c r="A32" s="233" t="s">
        <v>6</v>
      </c>
      <c r="B32" s="234"/>
      <c r="C32" s="234"/>
      <c r="D32" s="234"/>
      <c r="E32" s="234"/>
      <c r="F32" s="56"/>
      <c r="G32" s="57">
        <f>SUM(G29:G31)</f>
        <v>6400</v>
      </c>
    </row>
    <row r="33" spans="1:7">
      <c r="A33" s="38"/>
      <c r="B33" s="49"/>
      <c r="C33" s="38"/>
      <c r="D33" s="38"/>
      <c r="E33" s="38"/>
      <c r="F33" s="38"/>
      <c r="G33" s="38"/>
    </row>
    <row r="34" spans="1:7">
      <c r="A34" s="231" t="s">
        <v>77</v>
      </c>
      <c r="B34" s="231"/>
      <c r="C34" s="231"/>
      <c r="D34" s="231"/>
      <c r="E34" s="231"/>
      <c r="F34" s="231"/>
    </row>
    <row r="35" spans="1:7" ht="25.5">
      <c r="A35" s="41" t="s">
        <v>49</v>
      </c>
      <c r="B35" s="41" t="s">
        <v>78</v>
      </c>
      <c r="C35" s="41" t="s">
        <v>58</v>
      </c>
      <c r="D35" s="41" t="s">
        <v>79</v>
      </c>
      <c r="E35" s="41" t="s">
        <v>17</v>
      </c>
      <c r="F35" s="41" t="s">
        <v>80</v>
      </c>
      <c r="G35" s="157"/>
    </row>
    <row r="36" spans="1:7">
      <c r="A36" s="32">
        <v>1</v>
      </c>
      <c r="B36" s="33" t="s">
        <v>81</v>
      </c>
      <c r="C36" s="52" t="s">
        <v>54</v>
      </c>
      <c r="D36" s="53">
        <v>1</v>
      </c>
      <c r="E36" s="126">
        <v>206.26</v>
      </c>
      <c r="F36" s="58">
        <f>E36*D36</f>
        <v>206.26</v>
      </c>
    </row>
    <row r="37" spans="1:7" ht="25.5">
      <c r="A37" s="32">
        <v>2</v>
      </c>
      <c r="B37" s="33" t="s">
        <v>111</v>
      </c>
      <c r="C37" s="52" t="s">
        <v>54</v>
      </c>
      <c r="D37" s="125">
        <v>1</v>
      </c>
      <c r="E37" s="127">
        <v>250</v>
      </c>
      <c r="F37" s="128">
        <f t="shared" ref="F37:F38" si="2">E37*D37</f>
        <v>250</v>
      </c>
    </row>
    <row r="38" spans="1:7" ht="25.5">
      <c r="A38" s="32">
        <v>3</v>
      </c>
      <c r="B38" s="33" t="s">
        <v>120</v>
      </c>
      <c r="C38" s="52" t="s">
        <v>54</v>
      </c>
      <c r="D38" s="125">
        <v>1</v>
      </c>
      <c r="E38" s="127">
        <v>385</v>
      </c>
      <c r="F38" s="128">
        <f t="shared" si="2"/>
        <v>385</v>
      </c>
    </row>
    <row r="39" spans="1:7">
      <c r="A39" s="235" t="s">
        <v>6</v>
      </c>
      <c r="B39" s="236"/>
      <c r="C39" s="236"/>
      <c r="D39" s="236"/>
      <c r="E39" s="236"/>
      <c r="F39" s="59">
        <f>SUM(F36:F38)</f>
        <v>841.26</v>
      </c>
    </row>
    <row r="40" spans="1:7">
      <c r="A40" s="38"/>
      <c r="B40" s="39"/>
      <c r="C40" s="38"/>
      <c r="D40" s="38"/>
      <c r="E40" s="38"/>
      <c r="F40" s="38"/>
    </row>
    <row r="41" spans="1:7">
      <c r="A41" s="235" t="s">
        <v>10</v>
      </c>
      <c r="B41" s="236"/>
      <c r="C41" s="236"/>
      <c r="D41" s="236"/>
      <c r="E41" s="237"/>
      <c r="F41" s="57">
        <f>F10+F19+F24+G32+F39</f>
        <v>26667.26</v>
      </c>
      <c r="G41" s="38"/>
    </row>
    <row r="42" spans="1:7">
      <c r="A42" s="230"/>
      <c r="B42" s="230"/>
      <c r="C42" s="230"/>
      <c r="D42" s="230"/>
      <c r="E42" s="230"/>
      <c r="F42" s="230"/>
    </row>
  </sheetData>
  <mergeCells count="23">
    <mergeCell ref="A1:F1"/>
    <mergeCell ref="A2:F2"/>
    <mergeCell ref="A4:F4"/>
    <mergeCell ref="A5:F5"/>
    <mergeCell ref="A7:F7"/>
    <mergeCell ref="A3:F3"/>
    <mergeCell ref="A21:F21"/>
    <mergeCell ref="A24:E24"/>
    <mergeCell ref="A25:F25"/>
    <mergeCell ref="A26:G26"/>
    <mergeCell ref="A27:G27"/>
    <mergeCell ref="A10:E10"/>
    <mergeCell ref="A11:F11"/>
    <mergeCell ref="A12:F12"/>
    <mergeCell ref="A19:E19"/>
    <mergeCell ref="A20:F20"/>
    <mergeCell ref="A42:F42"/>
    <mergeCell ref="A34:F34"/>
    <mergeCell ref="A29:A31"/>
    <mergeCell ref="B29:B31"/>
    <mergeCell ref="A32:E32"/>
    <mergeCell ref="A39:E39"/>
    <mergeCell ref="A41:E41"/>
  </mergeCells>
  <pageMargins left="0.15748031496062992" right="0.15748031496062992" top="0.78740157480314965" bottom="0.38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RH</vt:lpstr>
      <vt:lpstr>MATERIAL ESPORTIVO</vt:lpstr>
      <vt:lpstr>FARDAMENTO</vt:lpstr>
      <vt:lpstr>DIVERSOS</vt:lpstr>
    </vt:vector>
  </TitlesOfParts>
  <Company>Sudesb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arehem</dc:creator>
  <cp:lastModifiedBy>daniela.carvalho</cp:lastModifiedBy>
  <cp:lastPrinted>2017-08-29T17:12:52Z</cp:lastPrinted>
  <dcterms:created xsi:type="dcterms:W3CDTF">2015-04-07T14:59:25Z</dcterms:created>
  <dcterms:modified xsi:type="dcterms:W3CDTF">2019-02-15T18:08:39Z</dcterms:modified>
</cp:coreProperties>
</file>